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4" yWindow="108" windowWidth="12384" windowHeight="9312" tabRatio="772" activeTab="0"/>
  </bookViews>
  <sheets>
    <sheet name="Main Data" sheetId="1" r:id="rId1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Data'!$D$152</definedName>
    <definedName name="Mean_Time_Between_Faults">'Main Data'!$D$151</definedName>
    <definedName name="Number_of_Fills">'Main Data'!$D$144</definedName>
    <definedName name="Number_of_Intentional_Dumps">'Main Data'!$D$143</definedName>
    <definedName name="Number_of_Lost_Fills">'Main Data'!$D$142</definedName>
    <definedName name="_xlnm.Print_Area" localSheetId="0">'Main Data'!$A$6:$N$139</definedName>
    <definedName name="_xlnm.Print_Titles" localSheetId="0">'Main Data'!$5:$5</definedName>
    <definedName name="Refill_Time">'Main Data'!$D$1</definedName>
    <definedName name="Total_Schedule_Run_Length">'Main Data'!$D$148</definedName>
    <definedName name="Total_System_Downtime">'Main Data'!$K$144</definedName>
    <definedName name="Total_User_Beam">'Main Data'!$D$146</definedName>
    <definedName name="Total_User_Downtime">'Main Data'!$D$147</definedName>
    <definedName name="User_Beam_Days">'Main Data'!$E$146</definedName>
    <definedName name="X_ray_Availability">'Main Data'!$D$153</definedName>
  </definedNames>
  <calcPr fullCalcOnLoad="1"/>
</workbook>
</file>

<file path=xl/sharedStrings.xml><?xml version="1.0" encoding="utf-8"?>
<sst xmlns="http://schemas.openxmlformats.org/spreadsheetml/2006/main" count="422" uniqueCount="182">
  <si>
    <t>Start</t>
  </si>
  <si>
    <t>End</t>
  </si>
  <si>
    <t>Length</t>
  </si>
  <si>
    <t>Fill #</t>
  </si>
  <si>
    <t>RF</t>
  </si>
  <si>
    <t>PS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</si>
  <si>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</si>
  <si>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</si>
  <si>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</si>
  <si>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</si>
  <si>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</si>
  <si>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</si>
  <si>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</si>
  <si>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</si>
  <si>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</si>
  <si>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</si>
  <si>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</si>
  <si>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</si>
  <si>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</si>
  <si>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</si>
  <si>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</si>
  <si>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</si>
  <si>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</si>
  <si>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</si>
  <si>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</si>
  <si>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</si>
  <si>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</si>
  <si>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</si>
  <si>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</si>
  <si>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OAG</t>
  </si>
  <si>
    <t>SL</t>
  </si>
  <si>
    <t>Inhibits</t>
  </si>
  <si>
    <t>Mean Time Between Faults</t>
  </si>
  <si>
    <t xml:space="preserve"> </t>
  </si>
  <si>
    <t xml:space="preserve">     </t>
  </si>
  <si>
    <t>ISI</t>
  </si>
  <si>
    <t>&lt;-- This downtime includes Gaps Open</t>
  </si>
  <si>
    <t>Unidentified</t>
  </si>
  <si>
    <t>Inhibits Beam</t>
  </si>
  <si>
    <t>TOTAL</t>
  </si>
  <si>
    <t>Intention. Dump</t>
  </si>
  <si>
    <t>Inhibits Beam to User</t>
  </si>
  <si>
    <t>OTH</t>
  </si>
  <si>
    <t>Int Dump: End of Period</t>
  </si>
  <si>
    <t>CTL</t>
  </si>
  <si>
    <t>ME</t>
  </si>
  <si>
    <t>Int. Dump</t>
  </si>
  <si>
    <t>End of User Period</t>
  </si>
  <si>
    <t>Y</t>
  </si>
  <si>
    <t>OPS</t>
  </si>
  <si>
    <t>User Beam days</t>
  </si>
  <si>
    <t>Downtime for Run 2001-4</t>
  </si>
  <si>
    <t>RF2 Cir.Flow trip [ME]</t>
  </si>
  <si>
    <t>Lost communications with S3&amp;4 BPLDs</t>
  </si>
  <si>
    <t>RF2 Circulator Load trip [ME]</t>
  </si>
  <si>
    <t>RG2 power supplies under PS group control [PS]</t>
  </si>
  <si>
    <t>Recovery from RF2 Circulator Load trip [ME]</t>
  </si>
  <si>
    <t>Beam  retained less than 1/2 hour [ME]</t>
  </si>
  <si>
    <t>RF2 Circulator Load trip and RF2 circulator load water transmitter replaced [ME]</t>
  </si>
  <si>
    <t>Rad.Mon.trip [OPS]</t>
  </si>
  <si>
    <t>Unknown BPLD trip [UKN]</t>
  </si>
  <si>
    <t>Lost beam on fill-on-fill due to rad monitor trip [OPS]</t>
  </si>
  <si>
    <t>Setting up for Low Emittance Mode [OAG]</t>
  </si>
  <si>
    <t>Unknown RF trip [RF]</t>
  </si>
  <si>
    <t>Several pauses during injection due to elevated 3-ID neutron rad monitor readings [OPS]</t>
  </si>
  <si>
    <t>19ID BPLD trip when performing fill-on-fill [Unidenified]</t>
  </si>
  <si>
    <t>RG2 heater PS tripped off when preparing for fill [PS]</t>
  </si>
  <si>
    <t>Several pauses during injection due to elevated 2-ID neutron rad monitor readings [OAG]</t>
  </si>
  <si>
    <t>Beam motion due to unidentied problem [Unidentified]</t>
  </si>
  <si>
    <t>RG2 kicker problem [PS]</t>
  </si>
  <si>
    <t>Beam motion due to unidentified problem [Unidentified]</t>
  </si>
  <si>
    <t>S5AS3 trip [PS]</t>
  </si>
  <si>
    <t>RF2 HVPS trip [RF]</t>
  </si>
  <si>
    <t xml:space="preserve"> S21AQ2 glitch [PS]</t>
  </si>
  <si>
    <t>S5A:S3 trip and swap-out [PS]</t>
  </si>
  <si>
    <t>RF2 drive power going to zero when no beam in the ring and tripping Collector [RF]</t>
  </si>
  <si>
    <t>Continuation of recovery from beam loss [PS]</t>
  </si>
  <si>
    <t>Continuation of recovery from beam loss. [Unidentified]</t>
  </si>
  <si>
    <t>RF2 tripped on anode OI adj. [RF]</t>
  </si>
  <si>
    <t>Bunch train problems and pauses during injection [OAG]</t>
  </si>
  <si>
    <t>Continuation of recovery from beam loss [RF]</t>
  </si>
  <si>
    <t xml:space="preserve"> S5B:S3 trip [PS]</t>
  </si>
  <si>
    <t>13ID Rad.Mon. trip [HP]</t>
  </si>
  <si>
    <t>PHY</t>
  </si>
  <si>
    <t>Tuning up storage ring orbit [PHY]</t>
  </si>
  <si>
    <t>Investigation of trip [OPS]</t>
  </si>
  <si>
    <t>13ID Rad.Mon. trip [OTH]</t>
  </si>
  <si>
    <t>Unknown beam motion caused 2ID BPLD trip [Unidentified]</t>
  </si>
  <si>
    <t>S5B:S3:PS trip on Overcurrent [PS]</t>
  </si>
  <si>
    <t>Injection problems when lining up SR and Booster RF waveforms on scope [OPS]</t>
  </si>
  <si>
    <t>DIAG</t>
  </si>
  <si>
    <t>Dump due to partial beam loss resulting from drifting BPM setpoint [DIAG]</t>
  </si>
  <si>
    <t>Int.dump,BPM fault[Diag]</t>
  </si>
  <si>
    <t>22ID PSS truo [ISI]</t>
  </si>
  <si>
    <t>22ID PSS trip and taken globally off-line [ISI]</t>
  </si>
  <si>
    <t>Loss of RF source   [RF]</t>
  </si>
  <si>
    <t>Identifying PSS trip</t>
  </si>
  <si>
    <t>Investigation of PSS trip [OTH]</t>
  </si>
  <si>
    <t>Continuation of recovery from PSS trip [ISI]</t>
  </si>
  <si>
    <t>Lost communications with IOCBVP1, reboot and reestablishing correct ramps [CTL]</t>
  </si>
  <si>
    <t>Failed 0.7A fuse in the 352MHz RF source [RF]</t>
  </si>
  <si>
    <t>S38 valve closure  [CTL]</t>
  </si>
  <si>
    <t>S37 Valve closure  [CTL]</t>
  </si>
  <si>
    <t>S38 valve closure, lost communications with iocsrmon and iocrfsource [CTL]</t>
  </si>
  <si>
    <t>S37 valve closure [CTL]</t>
  </si>
  <si>
    <t>Continuation of recovery from beam loss [CTL]</t>
  </si>
  <si>
    <t>RF2 mod.Anode trip  [RF]</t>
  </si>
  <si>
    <t>RF2 cav.vac trip    [RF]</t>
  </si>
  <si>
    <t>IK2 lost setpoint   [PS]</t>
  </si>
  <si>
    <t>14ID Rad monitor fuse failure and replacement.[OTH]</t>
  </si>
  <si>
    <t>BPMS in S29 creating orbit bump  and ramping correctors to solve problem [DIAG]</t>
  </si>
  <si>
    <t>RF2 HVPS Anode Overcurrent trip [RF]</t>
  </si>
  <si>
    <t>RF2's PWR Monitor tripped on S37 Cav #1 &amp; #2 Ion Gauge Fault [RF]</t>
  </si>
  <si>
    <t>Investigating problem and waiting for gaps to be opened [OPS]</t>
  </si>
  <si>
    <t>S:IK2 problems caused partial beam loss, requiring OPS to dump beam and refill [PS]</t>
  </si>
  <si>
    <t>Refilling SR [PS]</t>
  </si>
  <si>
    <t>Lost beam while performing Expert orbit correction to reduce orbit bump in S25{DIAG]</t>
  </si>
  <si>
    <t>HVPS: Anode O.I. Adj and Power Monitor: Sector 37, SL1 cavity #1 Ion gauge fault [RF]</t>
  </si>
  <si>
    <t>31ID  BPLD trip when doing steering for 31ID which had a steering config problem  [OAG]</t>
  </si>
  <si>
    <t>RF4 cir. load flow tip[ME]</t>
  </si>
  <si>
    <t>S37 Cav.Vac trip [RF]</t>
  </si>
  <si>
    <t>RF4 cir. load flow [ME]</t>
  </si>
  <si>
    <t>31ID steering err [OAG]</t>
  </si>
  <si>
    <t>31ID EPS trip [ISI], BPLD limits loading [Diag]</t>
  </si>
  <si>
    <t>S36Cav.Hyb.flow Trip[ME]</t>
  </si>
  <si>
    <t xml:space="preserve">delay in availability of PC gun, srrf vacuum  </t>
  </si>
  <si>
    <t xml:space="preserve">Int Dump: End of Period </t>
  </si>
  <si>
    <t>31ID EPS trip [ISI]</t>
  </si>
  <si>
    <t>Reloading BPLD limits and beam retained for less than 1/2 hour [DIAG]</t>
  </si>
  <si>
    <t>Problems with 31ID DBPLD [DIAG]</t>
  </si>
  <si>
    <t>S36Cav.Hyb.flow Trip [ME]</t>
  </si>
  <si>
    <t>Continuation of recovery from beam triap [ME]</t>
  </si>
  <si>
    <t>S37 Cav 1 and 3 Ion Gauge and Cav 1 Ion Pump Faults</t>
  </si>
  <si>
    <t>Continued recovery from beam loss [RF]</t>
  </si>
  <si>
    <t>Linac shutter closed, requiring LACIS pen reset  [PHY]</t>
  </si>
  <si>
    <t>Linac shutter P.S. on the laser tripped requiring manual reset[PHY]</t>
  </si>
  <si>
    <t>Problems with 31ID DBPLD forced delay in closing gaps [DIAG]</t>
  </si>
  <si>
    <t>31ID PSS trip [ISI]</t>
  </si>
  <si>
    <t xml:space="preserve"> S37 Cav. Vac. Trip [RF]</t>
  </si>
  <si>
    <t>31ID PSS &amp; EPS trip brought Ring to controlled access [IS]</t>
  </si>
  <si>
    <t>RF2 disconnect problems causing RF3 trips [RF]</t>
  </si>
  <si>
    <t xml:space="preserve">L4 mod, Booster Pulsed mag. problem, refill </t>
  </si>
  <si>
    <t>RF2 disconnect [RF]</t>
  </si>
  <si>
    <t>RF PSS trip [RF]</t>
  </si>
  <si>
    <t>33BM EPS trip [ISI]</t>
  </si>
  <si>
    <t>S38 Cav.Vac [RF]</t>
  </si>
  <si>
    <t>Beam loss at inj.[UKN]</t>
  </si>
  <si>
    <t>S5 Gespac problem [PS]</t>
  </si>
  <si>
    <t>Dump 4 Gespac rep. [PS]</t>
  </si>
  <si>
    <t>RF2 disconnect prob caused 2 RF3 trips -- 2nd one 2 min. after shutter permit given [RF]</t>
  </si>
  <si>
    <t>RF Monitor #2, Corridor south tripped all SR &amp; Booster RF systems.</t>
  </si>
  <si>
    <t>Continued recovery from beam loss [ISI]</t>
  </si>
  <si>
    <t>RF3 tripped on a SL1 Cavity 1&amp;2 IG flt &amp; temporary comm. loss of IOC SRRFsource.[RF]</t>
  </si>
  <si>
    <t>33BM EPS trip and PS1 shutter closed. [ISI]</t>
  </si>
  <si>
    <t>L4 modulator trip and reset at lower PFN [RF]</t>
  </si>
  <si>
    <t>RF4 power monitor trip due to SL1&amp;2 IG Flt. [RF]</t>
  </si>
  <si>
    <t>Continued recovery from IOCBVP1 lost communications [CTL]</t>
  </si>
  <si>
    <t>Stored beam dropped to 1.5 mA during fill-on-fill, tripping off injections [Unidentified]</t>
  </si>
  <si>
    <t>LACIS dropped to safe mode; switch from RF Gun from PC gun [PHY]</t>
  </si>
  <si>
    <t>Continued recovery from beam loss [Unidentified]</t>
  </si>
  <si>
    <t>Beam loss when GESPAC unplugged; no comm. with S4&amp;5 PS during injection [PS]</t>
  </si>
  <si>
    <t>S4/5 Gespac repair.[PS]</t>
  </si>
  <si>
    <t>PC Gun charge erratic, difficulty getting beam through linac [PHY]</t>
  </si>
  <si>
    <t>Continuing recovery from GESPAC repair [PS]</t>
  </si>
  <si>
    <t>RF2 modAnode trip [PFS]</t>
  </si>
  <si>
    <t>RF2 LLRF loss [PFS]</t>
  </si>
  <si>
    <t>SR RF 2 HVPS tripped on Anode O.I. Adjust [RF] [PFS BUS untie]</t>
  </si>
  <si>
    <t>RF2 tripped on anode overcurrent [RF] [PFS BUS untie]</t>
  </si>
  <si>
    <t>Unknown RF trip [PFS]</t>
  </si>
  <si>
    <t>Beam motion due to unidentified RF problem [PFS BUS untie]</t>
  </si>
  <si>
    <t>Multiple RF2 HVPS and LLRF faults [PFS BUS untie]</t>
  </si>
  <si>
    <t>RF2 PM fault [PFS]</t>
  </si>
  <si>
    <t>RF-2 tripped on crowbar and cathode OI / OV [PFS BUS untie]</t>
  </si>
  <si>
    <t xml:space="preserve"> RF2 modAnode trip [PFS]</t>
  </si>
  <si>
    <t xml:space="preserve">RF2 modAnode trip [PFS BUS untie] </t>
  </si>
  <si>
    <t>14ID Rad Mon. trip  [HP]</t>
  </si>
  <si>
    <t>14ID Rad.Mon.trip   [HP]</t>
  </si>
  <si>
    <t>Errors running PS conditioning PEM [CTL]</t>
  </si>
  <si>
    <t>Continuing recovery from GESPAC repair [OPS]</t>
  </si>
  <si>
    <t>3ID FE EPS trip {BO]</t>
  </si>
  <si>
    <t>BO</t>
  </si>
  <si>
    <t>EPS fault on 3ID IP6 [BO]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</si>
</sst>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7" fontId="0" fillId="0" borderId="3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3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right"/>
    </xf>
    <xf numFmtId="177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177" fontId="0" fillId="2" borderId="0" xfId="0" applyNumberFormat="1" applyFont="1" applyFill="1" applyAlignment="1">
      <alignment horizontal="right"/>
    </xf>
    <xf numFmtId="189" fontId="1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2" fontId="0" fillId="3" borderId="3" xfId="0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 horizontal="left"/>
    </xf>
    <xf numFmtId="177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left"/>
    </xf>
    <xf numFmtId="0" fontId="0" fillId="3" borderId="3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 horizontal="right"/>
    </xf>
    <xf numFmtId="0" fontId="0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 horizontal="left"/>
    </xf>
    <xf numFmtId="177" fontId="0" fillId="4" borderId="3" xfId="0" applyNumberFormat="1" applyFont="1" applyFill="1" applyBorder="1" applyAlignment="1">
      <alignment/>
    </xf>
    <xf numFmtId="2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left"/>
    </xf>
    <xf numFmtId="0" fontId="0" fillId="4" borderId="3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177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right"/>
    </xf>
    <xf numFmtId="177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7" fontId="0" fillId="0" borderId="0" xfId="0" applyNumberFormat="1" applyFill="1" applyAlignment="1">
      <alignment/>
    </xf>
    <xf numFmtId="177" fontId="0" fillId="5" borderId="3" xfId="0" applyNumberFormat="1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right"/>
    </xf>
    <xf numFmtId="0" fontId="0" fillId="5" borderId="3" xfId="0" applyNumberFormat="1" applyFont="1" applyFill="1" applyBorder="1" applyAlignment="1">
      <alignment/>
    </xf>
    <xf numFmtId="0" fontId="0" fillId="5" borderId="3" xfId="0" applyNumberFormat="1" applyFont="1" applyFill="1" applyBorder="1" applyAlignment="1">
      <alignment horizontal="left"/>
    </xf>
    <xf numFmtId="177" fontId="0" fillId="5" borderId="3" xfId="0" applyNumberFormat="1" applyFont="1" applyFill="1" applyBorder="1" applyAlignment="1">
      <alignment/>
    </xf>
    <xf numFmtId="177" fontId="0" fillId="6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0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left"/>
    </xf>
    <xf numFmtId="177" fontId="0" fillId="6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3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177" fontId="0" fillId="5" borderId="3" xfId="0" applyNumberFormat="1" applyFont="1" applyFill="1" applyBorder="1" applyAlignment="1">
      <alignment horizontal="center"/>
    </xf>
    <xf numFmtId="177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1" fillId="4" borderId="3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0" fillId="6" borderId="3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141</xdr:row>
      <xdr:rowOff>95250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477250" y="23945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23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140625" style="41" customWidth="1"/>
    <col min="2" max="2" width="15.421875" style="26" bestFit="1" customWidth="1"/>
    <col min="3" max="3" width="14.421875" style="26" customWidth="1"/>
    <col min="4" max="4" width="7.7109375" style="29" customWidth="1"/>
    <col min="5" max="5" width="27.57421875" style="30" customWidth="1"/>
    <col min="6" max="6" width="9.421875" style="121" customWidth="1"/>
    <col min="7" max="7" width="3.140625" style="113" customWidth="1"/>
    <col min="8" max="8" width="14.421875" style="43" customWidth="1"/>
    <col min="9" max="9" width="14.28125" style="43" customWidth="1"/>
    <col min="10" max="10" width="7.7109375" style="29" customWidth="1"/>
    <col min="11" max="11" width="7.8515625" style="46" customWidth="1"/>
    <col min="12" max="12" width="11.421875" style="25" customWidth="1"/>
    <col min="13" max="13" width="22.00390625" style="25" customWidth="1"/>
    <col min="14" max="14" width="69.28125" style="9" customWidth="1"/>
    <col min="15" max="17" width="5.8515625" style="1" customWidth="1"/>
    <col min="18" max="16384" width="9.140625" style="1" customWidth="1"/>
  </cols>
  <sheetData>
    <row r="1" spans="1:22" ht="12.75">
      <c r="A1" s="22" t="s">
        <v>24</v>
      </c>
      <c r="B1" s="21"/>
      <c r="C1" s="21"/>
      <c r="D1" s="7">
        <v>0.25</v>
      </c>
      <c r="E1" s="18" t="s">
        <v>34</v>
      </c>
      <c r="F1" s="20"/>
      <c r="G1" s="104"/>
      <c r="H1" s="42"/>
      <c r="I1" s="42"/>
      <c r="J1" s="7"/>
      <c r="K1" s="44"/>
      <c r="L1" s="20"/>
      <c r="M1" s="20"/>
      <c r="N1" s="8"/>
      <c r="U1" s="6" t="s">
        <v>25</v>
      </c>
      <c r="V1" s="1">
        <f>D1/24</f>
        <v>0.010416666666666666</v>
      </c>
    </row>
    <row r="2" spans="1:14" ht="24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57"/>
      <c r="K2" s="57"/>
      <c r="L2" s="57"/>
      <c r="M2" s="57"/>
      <c r="N2" s="57"/>
    </row>
    <row r="3" spans="1:14" ht="12.75">
      <c r="A3" s="40"/>
      <c r="B3" s="21"/>
      <c r="C3" s="21"/>
      <c r="D3" s="7"/>
      <c r="E3" s="18"/>
      <c r="F3" s="115"/>
      <c r="G3" s="104"/>
      <c r="H3" s="42"/>
      <c r="I3" s="42"/>
      <c r="J3" s="7"/>
      <c r="K3" s="44"/>
      <c r="L3" s="20"/>
      <c r="M3" s="20"/>
      <c r="N3" s="8"/>
    </row>
    <row r="4" spans="1:14" ht="12.75">
      <c r="A4" s="40"/>
      <c r="B4" s="21"/>
      <c r="C4" s="21"/>
      <c r="D4" s="7"/>
      <c r="E4" s="18"/>
      <c r="F4" s="115"/>
      <c r="G4" s="104"/>
      <c r="H4" s="42"/>
      <c r="I4" s="42"/>
      <c r="J4" s="7"/>
      <c r="K4" s="44"/>
      <c r="L4" s="20"/>
      <c r="M4" s="20"/>
      <c r="N4" s="8"/>
    </row>
    <row r="5" spans="1:27" ht="81">
      <c r="A5" s="48" t="s">
        <v>3</v>
      </c>
      <c r="B5" s="50" t="s">
        <v>0</v>
      </c>
      <c r="C5" s="50" t="s">
        <v>1</v>
      </c>
      <c r="D5" s="32" t="s">
        <v>2</v>
      </c>
      <c r="E5" s="49" t="s">
        <v>21</v>
      </c>
      <c r="F5" s="48" t="s">
        <v>22</v>
      </c>
      <c r="G5" s="10" t="s">
        <v>8</v>
      </c>
      <c r="H5" s="50" t="s">
        <v>0</v>
      </c>
      <c r="I5" s="50" t="s">
        <v>1</v>
      </c>
      <c r="J5" s="32" t="s">
        <v>9</v>
      </c>
      <c r="K5" s="37" t="s">
        <v>23</v>
      </c>
      <c r="L5" s="49" t="s">
        <v>6</v>
      </c>
      <c r="M5" s="49" t="s">
        <v>7</v>
      </c>
      <c r="N5" s="11" t="s">
        <v>27</v>
      </c>
      <c r="O5" s="55" t="s">
        <v>28</v>
      </c>
      <c r="P5" s="55" t="s">
        <v>40</v>
      </c>
      <c r="Q5" s="55" t="s">
        <v>38</v>
      </c>
      <c r="R5" s="10" t="s">
        <v>39</v>
      </c>
      <c r="S5" s="12"/>
      <c r="T5" s="12"/>
      <c r="U5" s="12"/>
      <c r="V5" s="12"/>
      <c r="W5" s="12"/>
      <c r="X5" s="12"/>
      <c r="Y5" s="12"/>
      <c r="Z5" s="12"/>
      <c r="AA5" s="12"/>
    </row>
    <row r="6" spans="1:27" s="17" customFormat="1" ht="12.75">
      <c r="A6" s="19"/>
      <c r="B6" s="31"/>
      <c r="C6" s="31"/>
      <c r="D6" s="33"/>
      <c r="E6" s="39"/>
      <c r="F6" s="116"/>
      <c r="G6" s="105"/>
      <c r="H6" s="31">
        <v>37195.333333333336</v>
      </c>
      <c r="I6" s="31">
        <v>37195.33541666667</v>
      </c>
      <c r="J6" s="74">
        <f>(I6-H6)*24</f>
        <v>0.04999999998835847</v>
      </c>
      <c r="K6" s="33">
        <f>(I6-H6)*24</f>
        <v>0.04999999998835847</v>
      </c>
      <c r="L6" s="38" t="s">
        <v>44</v>
      </c>
      <c r="M6" s="14" t="s">
        <v>41</v>
      </c>
      <c r="N6" s="39" t="s">
        <v>53</v>
      </c>
      <c r="O6" s="12">
        <f aca="true" t="shared" si="0" ref="O6:O59">IF($M6="Store Lost",1,"")</f>
      </c>
      <c r="P6" s="12">
        <f aca="true" t="shared" si="1" ref="P6:P59">IF($L6="Scheduled",1,"")</f>
      </c>
      <c r="Q6" s="12">
        <f aca="true" t="shared" si="2" ref="Q6:Q59">IF($M6="Inhibits beam to user",1,"")</f>
        <v>1</v>
      </c>
      <c r="R6" s="12">
        <f aca="true" t="shared" si="3" ref="R6:R16">SUM(O6:Q6)</f>
        <v>1</v>
      </c>
      <c r="S6" s="12"/>
      <c r="T6" s="12"/>
      <c r="U6" s="12"/>
      <c r="V6" s="15"/>
      <c r="W6" s="15"/>
      <c r="X6" s="15"/>
      <c r="Y6" s="16"/>
      <c r="Z6" s="16"/>
      <c r="AA6" s="16"/>
    </row>
    <row r="7" spans="1:27" s="17" customFormat="1" ht="12.75">
      <c r="A7" s="69">
        <v>1</v>
      </c>
      <c r="B7" s="70">
        <v>37195.33541666667</v>
      </c>
      <c r="C7" s="70">
        <v>37195.35625</v>
      </c>
      <c r="D7" s="68">
        <f>(C7-B7)*24</f>
        <v>0.4999999998835847</v>
      </c>
      <c r="E7" s="71" t="s">
        <v>179</v>
      </c>
      <c r="F7" s="117">
        <v>103945</v>
      </c>
      <c r="G7" s="106" t="s">
        <v>48</v>
      </c>
      <c r="H7" s="70">
        <v>37195.35625</v>
      </c>
      <c r="I7" s="70">
        <v>37195.37013888889</v>
      </c>
      <c r="J7" s="68">
        <f>K7</f>
        <v>0.33333333337213844</v>
      </c>
      <c r="K7" s="68">
        <f>(I7-H7)*24</f>
        <v>0.33333333337213844</v>
      </c>
      <c r="L7" s="73" t="s">
        <v>180</v>
      </c>
      <c r="M7" s="72" t="s">
        <v>28</v>
      </c>
      <c r="N7" s="71" t="s">
        <v>181</v>
      </c>
      <c r="O7" s="12">
        <f t="shared" si="0"/>
        <v>1</v>
      </c>
      <c r="P7" s="12">
        <f t="shared" si="1"/>
      </c>
      <c r="Q7" s="12">
        <f t="shared" si="2"/>
      </c>
      <c r="R7" s="12">
        <f t="shared" si="3"/>
        <v>1</v>
      </c>
      <c r="S7" s="3"/>
      <c r="T7" s="3"/>
      <c r="U7" s="3"/>
      <c r="V7" s="16"/>
      <c r="W7" s="16"/>
      <c r="X7" s="16"/>
      <c r="Y7" s="16"/>
      <c r="Z7" s="16"/>
      <c r="AA7" s="16"/>
    </row>
    <row r="8" spans="1:27" s="17" customFormat="1" ht="12.75">
      <c r="A8" s="19">
        <v>2</v>
      </c>
      <c r="B8" s="31">
        <v>37195.37013888889</v>
      </c>
      <c r="C8" s="31">
        <v>37199.41527777778</v>
      </c>
      <c r="D8" s="74">
        <f>(C8-B8)*24</f>
        <v>97.08333333337214</v>
      </c>
      <c r="E8" s="39" t="s">
        <v>164</v>
      </c>
      <c r="F8" s="116">
        <v>103948</v>
      </c>
      <c r="G8" s="105"/>
      <c r="H8" s="31">
        <v>37199.41527777778</v>
      </c>
      <c r="I8" s="31">
        <v>37199.43541666667</v>
      </c>
      <c r="J8" s="74">
        <f>(I8-H8)*24</f>
        <v>0.48333333333721384</v>
      </c>
      <c r="K8" s="33">
        <f>(I8-H8)*24</f>
        <v>0.48333333333721384</v>
      </c>
      <c r="L8" s="38" t="s">
        <v>42</v>
      </c>
      <c r="M8" s="14" t="s">
        <v>28</v>
      </c>
      <c r="N8" s="39" t="s">
        <v>166</v>
      </c>
      <c r="O8" s="12">
        <f t="shared" si="0"/>
        <v>1</v>
      </c>
      <c r="P8" s="12">
        <f t="shared" si="1"/>
      </c>
      <c r="Q8" s="12">
        <f t="shared" si="2"/>
      </c>
      <c r="R8" s="12">
        <f t="shared" si="3"/>
        <v>1</v>
      </c>
      <c r="S8" s="3"/>
      <c r="T8" s="3"/>
      <c r="U8" s="3"/>
      <c r="V8" s="16"/>
      <c r="W8" s="16"/>
      <c r="X8" s="16"/>
      <c r="Y8" s="16"/>
      <c r="Z8" s="16"/>
      <c r="AA8" s="16"/>
    </row>
    <row r="9" spans="1:27" s="17" customFormat="1" ht="12.75">
      <c r="A9" s="69">
        <v>11</v>
      </c>
      <c r="B9" s="70">
        <v>37199.43541666667</v>
      </c>
      <c r="C9" s="70">
        <v>37199.92222222222</v>
      </c>
      <c r="D9" s="68">
        <f>(C9-B9)*24</f>
        <v>11.683333333348855</v>
      </c>
      <c r="E9" s="71" t="s">
        <v>164</v>
      </c>
      <c r="F9" s="117">
        <v>103949</v>
      </c>
      <c r="G9" s="106"/>
      <c r="H9" s="70">
        <v>37199.92222222222</v>
      </c>
      <c r="I9" s="70">
        <v>37199.93472222222</v>
      </c>
      <c r="J9" s="68">
        <f>K9</f>
        <v>0.2999999999301508</v>
      </c>
      <c r="K9" s="68">
        <f>(I9-H9)*24</f>
        <v>0.2999999999301508</v>
      </c>
      <c r="L9" s="73" t="s">
        <v>42</v>
      </c>
      <c r="M9" s="72" t="s">
        <v>28</v>
      </c>
      <c r="N9" s="71" t="s">
        <v>167</v>
      </c>
      <c r="O9" s="12">
        <f t="shared" si="0"/>
        <v>1</v>
      </c>
      <c r="P9" s="12">
        <f t="shared" si="1"/>
      </c>
      <c r="Q9" s="12">
        <f t="shared" si="2"/>
      </c>
      <c r="R9" s="12">
        <f t="shared" si="3"/>
        <v>1</v>
      </c>
      <c r="S9" s="3"/>
      <c r="T9" s="3"/>
      <c r="U9" s="3"/>
      <c r="V9" s="16"/>
      <c r="W9" s="16"/>
      <c r="X9" s="16"/>
      <c r="Y9" s="16"/>
      <c r="Z9" s="16"/>
      <c r="AA9" s="16"/>
    </row>
    <row r="10" spans="1:27" s="17" customFormat="1" ht="12.75">
      <c r="A10" s="19">
        <v>13</v>
      </c>
      <c r="B10" s="31">
        <v>37199.93472222222</v>
      </c>
      <c r="C10" s="31">
        <v>37200.47222222222</v>
      </c>
      <c r="D10" s="74">
        <f>(C10-B10)*24</f>
        <v>12.899999999965075</v>
      </c>
      <c r="E10" s="39" t="s">
        <v>52</v>
      </c>
      <c r="F10" s="116"/>
      <c r="G10" s="105" t="s">
        <v>48</v>
      </c>
      <c r="H10" s="31">
        <v>37200.47222222222</v>
      </c>
      <c r="I10" s="31">
        <v>37200.552777777775</v>
      </c>
      <c r="J10" s="74">
        <f>(I10-H10)*24</f>
        <v>1.9333333333488554</v>
      </c>
      <c r="K10" s="33"/>
      <c r="L10" s="38"/>
      <c r="M10" s="14"/>
      <c r="N10" s="39"/>
      <c r="O10" s="12">
        <f t="shared" si="0"/>
      </c>
      <c r="P10" s="12">
        <f t="shared" si="1"/>
      </c>
      <c r="Q10" s="12">
        <f t="shared" si="2"/>
      </c>
      <c r="R10" s="12">
        <f>SUM(O10:Q10)</f>
        <v>0</v>
      </c>
      <c r="S10" s="3"/>
      <c r="T10" s="3"/>
      <c r="U10" s="3"/>
      <c r="V10" s="16"/>
      <c r="W10" s="16"/>
      <c r="X10" s="16"/>
      <c r="Y10" s="16"/>
      <c r="Z10" s="16"/>
      <c r="AA10" s="16"/>
    </row>
    <row r="11" spans="1:27" s="17" customFormat="1" ht="12.75">
      <c r="A11" s="19"/>
      <c r="B11" s="31"/>
      <c r="C11" s="31"/>
      <c r="D11" s="74"/>
      <c r="E11" s="39"/>
      <c r="F11" s="123">
        <v>103951</v>
      </c>
      <c r="G11" s="108"/>
      <c r="H11" s="98">
        <v>37200.47222222222</v>
      </c>
      <c r="I11" s="98">
        <v>37200.47222222222</v>
      </c>
      <c r="J11" s="99"/>
      <c r="K11" s="99">
        <f aca="true" t="shared" si="4" ref="K11:K16">(I11-H11)*24</f>
        <v>0</v>
      </c>
      <c r="L11" s="100" t="s">
        <v>45</v>
      </c>
      <c r="M11" s="101" t="s">
        <v>28</v>
      </c>
      <c r="N11" s="102" t="s">
        <v>54</v>
      </c>
      <c r="O11" s="12">
        <f t="shared" si="0"/>
        <v>1</v>
      </c>
      <c r="P11" s="12">
        <f t="shared" si="1"/>
      </c>
      <c r="Q11" s="12">
        <f t="shared" si="2"/>
      </c>
      <c r="R11" s="12">
        <f>SUM(O11:Q11)</f>
        <v>1</v>
      </c>
      <c r="S11" s="3"/>
      <c r="T11" s="3"/>
      <c r="U11" s="3"/>
      <c r="V11" s="16"/>
      <c r="W11" s="16"/>
      <c r="X11" s="16"/>
      <c r="Y11" s="16"/>
      <c r="Z11" s="16"/>
      <c r="AA11" s="16"/>
    </row>
    <row r="12" spans="1:27" s="17" customFormat="1" ht="12.75">
      <c r="A12" s="19"/>
      <c r="B12" s="31"/>
      <c r="C12" s="31"/>
      <c r="D12" s="74"/>
      <c r="E12" s="39"/>
      <c r="F12" s="124">
        <v>103951</v>
      </c>
      <c r="G12" s="109"/>
      <c r="H12" s="93">
        <v>37200.47222222222</v>
      </c>
      <c r="I12" s="93">
        <v>37200.48541666667</v>
      </c>
      <c r="J12" s="94"/>
      <c r="K12" s="94">
        <f t="shared" si="4"/>
        <v>0.3166666668257676</v>
      </c>
      <c r="L12" s="95" t="s">
        <v>5</v>
      </c>
      <c r="M12" s="96" t="s">
        <v>41</v>
      </c>
      <c r="N12" s="97" t="s">
        <v>55</v>
      </c>
      <c r="O12" s="12">
        <f t="shared" si="0"/>
      </c>
      <c r="P12" s="12">
        <f t="shared" si="1"/>
      </c>
      <c r="Q12" s="12">
        <f t="shared" si="2"/>
        <v>1</v>
      </c>
      <c r="R12" s="12">
        <f>SUM(O12:Q12)</f>
        <v>1</v>
      </c>
      <c r="S12" s="3"/>
      <c r="T12" s="3"/>
      <c r="U12" s="3"/>
      <c r="V12" s="16"/>
      <c r="W12" s="16"/>
      <c r="X12" s="16"/>
      <c r="Y12" s="16"/>
      <c r="Z12" s="16"/>
      <c r="AA12" s="16"/>
    </row>
    <row r="13" spans="1:27" s="17" customFormat="1" ht="12.75">
      <c r="A13" s="19"/>
      <c r="B13" s="31"/>
      <c r="C13" s="31"/>
      <c r="D13" s="74"/>
      <c r="E13" s="39"/>
      <c r="F13" s="123">
        <v>103951</v>
      </c>
      <c r="G13" s="108"/>
      <c r="H13" s="98">
        <v>37200.48541666667</v>
      </c>
      <c r="I13" s="98">
        <v>37200.501388888886</v>
      </c>
      <c r="J13" s="99"/>
      <c r="K13" s="99">
        <f t="shared" si="4"/>
        <v>0.3833333331858739</v>
      </c>
      <c r="L13" s="100" t="s">
        <v>45</v>
      </c>
      <c r="M13" s="101" t="s">
        <v>41</v>
      </c>
      <c r="N13" s="102" t="s">
        <v>56</v>
      </c>
      <c r="O13" s="12">
        <f t="shared" si="0"/>
      </c>
      <c r="P13" s="12">
        <f t="shared" si="1"/>
      </c>
      <c r="Q13" s="12">
        <f t="shared" si="2"/>
        <v>1</v>
      </c>
      <c r="R13" s="12">
        <f>SUM(O13:Q13)</f>
        <v>1</v>
      </c>
      <c r="S13" s="3"/>
      <c r="T13" s="3"/>
      <c r="U13" s="3"/>
      <c r="V13" s="16"/>
      <c r="W13" s="16"/>
      <c r="X13" s="16"/>
      <c r="Y13" s="16"/>
      <c r="Z13" s="16"/>
      <c r="AA13" s="16"/>
    </row>
    <row r="14" spans="1:27" s="17" customFormat="1" ht="12.75">
      <c r="A14" s="19"/>
      <c r="B14" s="31"/>
      <c r="C14" s="31"/>
      <c r="D14" s="74"/>
      <c r="E14" s="39"/>
      <c r="F14" s="124"/>
      <c r="G14" s="109"/>
      <c r="H14" s="93">
        <v>37200.501388888886</v>
      </c>
      <c r="I14" s="93">
        <v>37200.50347222222</v>
      </c>
      <c r="J14" s="94"/>
      <c r="K14" s="94">
        <f t="shared" si="4"/>
        <v>0.04999999998835847</v>
      </c>
      <c r="L14" s="95" t="s">
        <v>45</v>
      </c>
      <c r="M14" s="96" t="s">
        <v>41</v>
      </c>
      <c r="N14" s="97" t="s">
        <v>57</v>
      </c>
      <c r="O14" s="12">
        <f t="shared" si="0"/>
      </c>
      <c r="P14" s="12"/>
      <c r="Q14" s="12">
        <f t="shared" si="2"/>
        <v>1</v>
      </c>
      <c r="R14" s="12"/>
      <c r="S14" s="3"/>
      <c r="T14" s="3"/>
      <c r="U14" s="3"/>
      <c r="V14" s="16"/>
      <c r="W14" s="16"/>
      <c r="X14" s="16"/>
      <c r="Y14" s="16"/>
      <c r="Z14" s="16"/>
      <c r="AA14" s="16"/>
    </row>
    <row r="15" spans="1:27" s="17" customFormat="1" ht="12.75">
      <c r="A15" s="19"/>
      <c r="B15" s="31"/>
      <c r="C15" s="31"/>
      <c r="D15" s="74"/>
      <c r="E15" s="39"/>
      <c r="F15" s="123">
        <v>103952</v>
      </c>
      <c r="G15" s="108"/>
      <c r="H15" s="98">
        <v>37200.50347222222</v>
      </c>
      <c r="I15" s="98">
        <v>37200.552777777775</v>
      </c>
      <c r="J15" s="99"/>
      <c r="K15" s="99">
        <f t="shared" si="4"/>
        <v>1.1833333333488554</v>
      </c>
      <c r="L15" s="100" t="s">
        <v>45</v>
      </c>
      <c r="M15" s="101" t="s">
        <v>41</v>
      </c>
      <c r="N15" s="102" t="s">
        <v>58</v>
      </c>
      <c r="O15" s="12"/>
      <c r="P15" s="12"/>
      <c r="Q15" s="12"/>
      <c r="R15" s="12"/>
      <c r="S15" s="3"/>
      <c r="T15" s="3"/>
      <c r="U15" s="3"/>
      <c r="V15" s="16"/>
      <c r="W15" s="16"/>
      <c r="X15" s="16"/>
      <c r="Y15" s="16"/>
      <c r="Z15" s="16"/>
      <c r="AA15" s="16"/>
    </row>
    <row r="16" spans="1:27" s="17" customFormat="1" ht="12.75">
      <c r="A16" s="69">
        <v>16</v>
      </c>
      <c r="B16" s="70">
        <v>37200.552777777775</v>
      </c>
      <c r="C16" s="70">
        <v>37201.33263888889</v>
      </c>
      <c r="D16" s="68">
        <f>(C16-B16)*24</f>
        <v>18.716666666732635</v>
      </c>
      <c r="E16" s="71" t="s">
        <v>43</v>
      </c>
      <c r="F16" s="117"/>
      <c r="G16" s="106"/>
      <c r="H16" s="70"/>
      <c r="I16" s="70"/>
      <c r="J16" s="68">
        <f>(I16-H16)*24</f>
        <v>0</v>
      </c>
      <c r="K16" s="68">
        <f t="shared" si="4"/>
        <v>0</v>
      </c>
      <c r="L16" s="73" t="s">
        <v>26</v>
      </c>
      <c r="M16" s="72" t="s">
        <v>46</v>
      </c>
      <c r="N16" s="71" t="s">
        <v>47</v>
      </c>
      <c r="O16" s="12">
        <f t="shared" si="0"/>
      </c>
      <c r="P16" s="12">
        <f t="shared" si="1"/>
        <v>1</v>
      </c>
      <c r="Q16" s="12">
        <f t="shared" si="2"/>
      </c>
      <c r="R16" s="12">
        <f t="shared" si="3"/>
        <v>1</v>
      </c>
      <c r="S16" s="3"/>
      <c r="T16" s="3"/>
      <c r="U16" s="3"/>
      <c r="V16" s="16"/>
      <c r="W16" s="16"/>
      <c r="X16" s="16"/>
      <c r="Y16" s="16"/>
      <c r="Z16" s="16"/>
      <c r="AA16" s="16"/>
    </row>
    <row r="17" spans="1:27" s="17" customFormat="1" ht="12.75">
      <c r="A17" s="75"/>
      <c r="B17" s="76"/>
      <c r="C17" s="76"/>
      <c r="D17" s="114">
        <f>SUM(D6:D16)</f>
        <v>140.8833333333023</v>
      </c>
      <c r="E17" s="77"/>
      <c r="F17" s="118"/>
      <c r="G17" s="107"/>
      <c r="H17" s="76"/>
      <c r="I17" s="76"/>
      <c r="J17" s="114">
        <f>SUM(J6:J16)</f>
        <v>3.099999999976717</v>
      </c>
      <c r="K17" s="114">
        <f>SUM(K6:K16)</f>
        <v>3.099999999976717</v>
      </c>
      <c r="L17" s="78"/>
      <c r="M17" s="79"/>
      <c r="N17" s="77"/>
      <c r="O17" s="81"/>
      <c r="P17" s="81"/>
      <c r="Q17" s="81"/>
      <c r="R17" s="81"/>
      <c r="S17" s="3"/>
      <c r="T17" s="3"/>
      <c r="U17" s="3"/>
      <c r="V17" s="16"/>
      <c r="W17" s="16"/>
      <c r="X17" s="16"/>
      <c r="Y17" s="16"/>
      <c r="Z17" s="16"/>
      <c r="AA17" s="16"/>
    </row>
    <row r="18" spans="1:27" s="17" customFormat="1" ht="12.75">
      <c r="A18" s="19"/>
      <c r="B18" s="31"/>
      <c r="C18" s="31"/>
      <c r="D18" s="33"/>
      <c r="E18" s="39"/>
      <c r="F18" s="116"/>
      <c r="G18" s="105"/>
      <c r="H18" s="31">
        <v>37201.666666666664</v>
      </c>
      <c r="I18" s="31">
        <v>37201.74166666667</v>
      </c>
      <c r="J18" s="74">
        <f>(I18-H18)*24</f>
        <v>1.8000000001047738</v>
      </c>
      <c r="K18" s="33">
        <f>(I18-H18)*24</f>
        <v>1.8000000001047738</v>
      </c>
      <c r="L18" s="38" t="s">
        <v>29</v>
      </c>
      <c r="M18" s="14" t="s">
        <v>41</v>
      </c>
      <c r="N18" s="39" t="s">
        <v>62</v>
      </c>
      <c r="O18" s="12">
        <f t="shared" si="0"/>
      </c>
      <c r="P18" s="12">
        <f t="shared" si="1"/>
      </c>
      <c r="Q18" s="12">
        <f t="shared" si="2"/>
        <v>1</v>
      </c>
      <c r="R18" s="12">
        <f aca="true" t="shared" si="5" ref="R18:R39">SUM(O18:Q18)</f>
        <v>1</v>
      </c>
      <c r="S18" s="3"/>
      <c r="T18" s="3"/>
      <c r="U18" s="3"/>
      <c r="V18" s="16"/>
      <c r="W18" s="16"/>
      <c r="X18" s="16"/>
      <c r="Y18" s="16"/>
      <c r="Z18" s="16"/>
      <c r="AA18" s="16"/>
    </row>
    <row r="19" spans="1:27" s="17" customFormat="1" ht="12.75">
      <c r="A19" s="69">
        <v>18</v>
      </c>
      <c r="B19" s="70">
        <v>37201.74166666667</v>
      </c>
      <c r="C19" s="70">
        <v>37201.84375</v>
      </c>
      <c r="D19" s="68">
        <f aca="true" t="shared" si="6" ref="D19:D47">(C19-B19)*24</f>
        <v>2.449999999953434</v>
      </c>
      <c r="E19" s="71" t="s">
        <v>59</v>
      </c>
      <c r="F19" s="117">
        <v>103954</v>
      </c>
      <c r="G19" s="106"/>
      <c r="H19" s="70">
        <v>37201.84375</v>
      </c>
      <c r="I19" s="70">
        <v>37201.8625</v>
      </c>
      <c r="J19" s="68">
        <f aca="true" t="shared" si="7" ref="J19:J31">(I19-H19)*24</f>
        <v>0.4500000000698492</v>
      </c>
      <c r="K19" s="68">
        <f>(I19-H19)*24</f>
        <v>0.4500000000698492</v>
      </c>
      <c r="L19" s="73" t="s">
        <v>49</v>
      </c>
      <c r="M19" s="72" t="s">
        <v>28</v>
      </c>
      <c r="N19" s="71" t="s">
        <v>61</v>
      </c>
      <c r="O19" s="12">
        <f t="shared" si="0"/>
        <v>1</v>
      </c>
      <c r="P19" s="12">
        <f t="shared" si="1"/>
      </c>
      <c r="Q19" s="12">
        <f t="shared" si="2"/>
      </c>
      <c r="R19" s="12">
        <f t="shared" si="5"/>
        <v>1</v>
      </c>
      <c r="S19" s="3"/>
      <c r="T19" s="3"/>
      <c r="U19" s="3"/>
      <c r="V19" s="16"/>
      <c r="W19" s="16"/>
      <c r="X19" s="16"/>
      <c r="Y19" s="16"/>
      <c r="Z19" s="16"/>
      <c r="AA19" s="16"/>
    </row>
    <row r="20" spans="1:27" s="17" customFormat="1" ht="12.75">
      <c r="A20" s="19">
        <v>19</v>
      </c>
      <c r="B20" s="31">
        <v>37201.8625</v>
      </c>
      <c r="C20" s="31">
        <v>37202.01388888889</v>
      </c>
      <c r="D20" s="74">
        <f t="shared" si="6"/>
        <v>3.6333333333022892</v>
      </c>
      <c r="E20" s="39" t="s">
        <v>165</v>
      </c>
      <c r="F20" s="116"/>
      <c r="G20" s="105" t="s">
        <v>48</v>
      </c>
      <c r="H20" s="31">
        <v>37202.01388888889</v>
      </c>
      <c r="I20" s="31">
        <v>37202.049305555556</v>
      </c>
      <c r="J20" s="74">
        <f t="shared" si="7"/>
        <v>0.8499999999767169</v>
      </c>
      <c r="K20" s="33"/>
      <c r="L20" s="38"/>
      <c r="M20" s="14"/>
      <c r="N20" s="39"/>
      <c r="O20" s="12">
        <f t="shared" si="0"/>
      </c>
      <c r="P20" s="12">
        <f t="shared" si="1"/>
      </c>
      <c r="Q20" s="12">
        <f t="shared" si="2"/>
      </c>
      <c r="R20" s="12">
        <f t="shared" si="5"/>
        <v>0</v>
      </c>
      <c r="S20" s="3"/>
      <c r="T20" s="3"/>
      <c r="U20" s="3"/>
      <c r="V20" s="16"/>
      <c r="W20" s="16"/>
      <c r="X20" s="16"/>
      <c r="Y20" s="16"/>
      <c r="Z20" s="16"/>
      <c r="AA20" s="16"/>
    </row>
    <row r="21" spans="1:27" s="17" customFormat="1" ht="12.75">
      <c r="A21" s="19"/>
      <c r="B21" s="31"/>
      <c r="C21" s="31"/>
      <c r="D21" s="74"/>
      <c r="E21" s="39"/>
      <c r="F21" s="124">
        <v>103955</v>
      </c>
      <c r="G21" s="109"/>
      <c r="H21" s="93">
        <v>37202.01388888889</v>
      </c>
      <c r="I21" s="93">
        <v>37202.03472222222</v>
      </c>
      <c r="J21" s="94"/>
      <c r="K21" s="94">
        <f>(I21-H21)*24</f>
        <v>0.4999999998835847</v>
      </c>
      <c r="L21" s="95" t="s">
        <v>42</v>
      </c>
      <c r="M21" s="96" t="s">
        <v>28</v>
      </c>
      <c r="N21" s="97" t="s">
        <v>170</v>
      </c>
      <c r="O21" s="12">
        <f t="shared" si="0"/>
        <v>1</v>
      </c>
      <c r="P21" s="12">
        <f t="shared" si="1"/>
      </c>
      <c r="Q21" s="12">
        <f t="shared" si="2"/>
      </c>
      <c r="R21" s="12">
        <f aca="true" t="shared" si="8" ref="R21:R26">SUM(O21:Q21)</f>
        <v>1</v>
      </c>
      <c r="S21" s="3"/>
      <c r="T21" s="3"/>
      <c r="U21" s="3"/>
      <c r="V21" s="16"/>
      <c r="W21" s="16"/>
      <c r="X21" s="16"/>
      <c r="Y21" s="16"/>
      <c r="Z21" s="16"/>
      <c r="AA21" s="16"/>
    </row>
    <row r="22" spans="1:27" s="17" customFormat="1" ht="12.75">
      <c r="A22" s="19"/>
      <c r="B22" s="31"/>
      <c r="C22" s="31"/>
      <c r="D22" s="74"/>
      <c r="E22" s="39"/>
      <c r="F22" s="123">
        <v>103955</v>
      </c>
      <c r="G22" s="108"/>
      <c r="H22" s="98">
        <v>37202.03472222222</v>
      </c>
      <c r="I22" s="98">
        <v>37202.049305555556</v>
      </c>
      <c r="J22" s="99"/>
      <c r="K22" s="99">
        <f>(I22-H22)*24</f>
        <v>0.35000000009313226</v>
      </c>
      <c r="L22" s="100" t="s">
        <v>29</v>
      </c>
      <c r="M22" s="101" t="s">
        <v>41</v>
      </c>
      <c r="N22" s="102" t="s">
        <v>64</v>
      </c>
      <c r="O22" s="12">
        <f t="shared" si="0"/>
      </c>
      <c r="P22" s="12">
        <f t="shared" si="1"/>
      </c>
      <c r="Q22" s="12">
        <f t="shared" si="2"/>
        <v>1</v>
      </c>
      <c r="R22" s="12">
        <f t="shared" si="8"/>
        <v>1</v>
      </c>
      <c r="S22" s="3"/>
      <c r="T22" s="3"/>
      <c r="U22" s="3"/>
      <c r="V22" s="16"/>
      <c r="W22" s="16"/>
      <c r="X22" s="16"/>
      <c r="Y22" s="16"/>
      <c r="Z22" s="16"/>
      <c r="AA22" s="16"/>
    </row>
    <row r="23" spans="1:27" s="17" customFormat="1" ht="12.75">
      <c r="A23" s="69">
        <v>20</v>
      </c>
      <c r="B23" s="70">
        <v>37202.049305555556</v>
      </c>
      <c r="C23" s="70">
        <v>37202.22361111111</v>
      </c>
      <c r="D23" s="68">
        <f t="shared" si="6"/>
        <v>4.183333333348855</v>
      </c>
      <c r="E23" s="71" t="s">
        <v>60</v>
      </c>
      <c r="F23" s="117"/>
      <c r="G23" s="106" t="s">
        <v>48</v>
      </c>
      <c r="H23" s="70">
        <v>37202.22361111111</v>
      </c>
      <c r="I23" s="70">
        <v>37202.24652777778</v>
      </c>
      <c r="J23" s="68">
        <f t="shared" si="7"/>
        <v>0.5500000000465661</v>
      </c>
      <c r="K23" s="68"/>
      <c r="L23" s="73"/>
      <c r="M23" s="72"/>
      <c r="N23" s="71"/>
      <c r="O23" s="12">
        <f t="shared" si="0"/>
      </c>
      <c r="P23" s="12">
        <f t="shared" si="1"/>
      </c>
      <c r="Q23" s="12">
        <f t="shared" si="2"/>
      </c>
      <c r="R23" s="12">
        <f t="shared" si="8"/>
        <v>0</v>
      </c>
      <c r="S23" s="3"/>
      <c r="T23" s="3"/>
      <c r="U23" s="3"/>
      <c r="V23" s="16"/>
      <c r="W23" s="16"/>
      <c r="X23" s="16"/>
      <c r="Y23" s="16"/>
      <c r="Z23" s="16"/>
      <c r="AA23" s="16"/>
    </row>
    <row r="24" spans="1:27" s="17" customFormat="1" ht="12.75">
      <c r="A24" s="69"/>
      <c r="B24" s="70"/>
      <c r="C24" s="70"/>
      <c r="D24" s="68"/>
      <c r="E24" s="71"/>
      <c r="F24" s="124">
        <v>103956</v>
      </c>
      <c r="G24" s="109"/>
      <c r="H24" s="93">
        <v>37202.22361111111</v>
      </c>
      <c r="I24" s="93">
        <v>37202.22708333333</v>
      </c>
      <c r="J24" s="94"/>
      <c r="K24" s="94">
        <f>(I24-H24)*24</f>
        <v>0.08333333325572312</v>
      </c>
      <c r="L24" s="95" t="s">
        <v>37</v>
      </c>
      <c r="M24" s="96" t="s">
        <v>28</v>
      </c>
      <c r="N24" s="97" t="s">
        <v>65</v>
      </c>
      <c r="O24" s="12">
        <f t="shared" si="0"/>
        <v>1</v>
      </c>
      <c r="P24" s="12">
        <f t="shared" si="1"/>
      </c>
      <c r="Q24" s="12">
        <f t="shared" si="2"/>
      </c>
      <c r="R24" s="12">
        <f t="shared" si="8"/>
        <v>1</v>
      </c>
      <c r="S24" s="3"/>
      <c r="T24" s="3"/>
      <c r="U24" s="3"/>
      <c r="V24" s="16"/>
      <c r="W24" s="16"/>
      <c r="X24" s="16"/>
      <c r="Y24" s="16"/>
      <c r="Z24" s="16"/>
      <c r="AA24" s="16"/>
    </row>
    <row r="25" spans="1:27" s="17" customFormat="1" ht="12.75">
      <c r="A25" s="69"/>
      <c r="B25" s="70"/>
      <c r="C25" s="70"/>
      <c r="D25" s="68"/>
      <c r="E25" s="71"/>
      <c r="F25" s="123">
        <v>103956</v>
      </c>
      <c r="G25" s="108"/>
      <c r="H25" s="98">
        <v>37202.22708333333</v>
      </c>
      <c r="I25" s="98">
        <v>37202.229166666664</v>
      </c>
      <c r="J25" s="99"/>
      <c r="K25" s="99">
        <f>(I25-H25)*24</f>
        <v>0.04999999998835847</v>
      </c>
      <c r="L25" s="100" t="s">
        <v>5</v>
      </c>
      <c r="M25" s="101" t="s">
        <v>41</v>
      </c>
      <c r="N25" s="102" t="s">
        <v>66</v>
      </c>
      <c r="O25" s="12">
        <f t="shared" si="0"/>
      </c>
      <c r="P25" s="12">
        <f t="shared" si="1"/>
      </c>
      <c r="Q25" s="12">
        <f t="shared" si="2"/>
        <v>1</v>
      </c>
      <c r="R25" s="12">
        <f t="shared" si="8"/>
        <v>1</v>
      </c>
      <c r="S25" s="3"/>
      <c r="T25" s="3"/>
      <c r="U25" s="3"/>
      <c r="V25" s="16"/>
      <c r="W25" s="16"/>
      <c r="X25" s="16"/>
      <c r="Y25" s="16"/>
      <c r="Z25" s="16"/>
      <c r="AA25" s="16"/>
    </row>
    <row r="26" spans="1:27" s="17" customFormat="1" ht="12.75">
      <c r="A26" s="69"/>
      <c r="B26" s="70"/>
      <c r="C26" s="70"/>
      <c r="D26" s="68"/>
      <c r="E26" s="71"/>
      <c r="F26" s="124">
        <v>103956</v>
      </c>
      <c r="G26" s="109"/>
      <c r="H26" s="93">
        <v>37202.229166666664</v>
      </c>
      <c r="I26" s="93">
        <v>37202.24652777778</v>
      </c>
      <c r="J26" s="94"/>
      <c r="K26" s="94">
        <f>(I26-H26)*24</f>
        <v>0.41666666680248454</v>
      </c>
      <c r="L26" s="95" t="s">
        <v>37</v>
      </c>
      <c r="M26" s="96" t="s">
        <v>41</v>
      </c>
      <c r="N26" s="97" t="s">
        <v>77</v>
      </c>
      <c r="O26" s="12">
        <f t="shared" si="0"/>
      </c>
      <c r="P26" s="12">
        <f t="shared" si="1"/>
      </c>
      <c r="Q26" s="12">
        <f t="shared" si="2"/>
        <v>1</v>
      </c>
      <c r="R26" s="12">
        <f t="shared" si="8"/>
        <v>1</v>
      </c>
      <c r="S26" s="3"/>
      <c r="T26" s="3"/>
      <c r="U26" s="3"/>
      <c r="V26" s="16"/>
      <c r="W26" s="16"/>
      <c r="X26" s="16"/>
      <c r="Y26" s="16"/>
      <c r="Z26" s="16"/>
      <c r="AA26" s="16"/>
    </row>
    <row r="27" spans="1:27" s="17" customFormat="1" ht="12.75">
      <c r="A27" s="19">
        <v>21</v>
      </c>
      <c r="B27" s="31">
        <v>37202.24652777778</v>
      </c>
      <c r="C27" s="31">
        <v>37202.86111111111</v>
      </c>
      <c r="D27" s="74">
        <f t="shared" si="6"/>
        <v>14.749999999883585</v>
      </c>
      <c r="E27" s="39" t="s">
        <v>168</v>
      </c>
      <c r="F27" s="116">
        <v>103969</v>
      </c>
      <c r="G27" s="105"/>
      <c r="H27" s="31">
        <v>37202.86111111111</v>
      </c>
      <c r="I27" s="31">
        <v>37202.87847222222</v>
      </c>
      <c r="J27" s="74">
        <f t="shared" si="7"/>
        <v>0.41666666662786156</v>
      </c>
      <c r="K27" s="33">
        <f>(I27-H27)*24</f>
        <v>0.41666666662786156</v>
      </c>
      <c r="L27" s="38" t="s">
        <v>42</v>
      </c>
      <c r="M27" s="14" t="s">
        <v>28</v>
      </c>
      <c r="N27" s="39" t="s">
        <v>169</v>
      </c>
      <c r="O27" s="12">
        <f t="shared" si="0"/>
        <v>1</v>
      </c>
      <c r="P27" s="12">
        <f t="shared" si="1"/>
      </c>
      <c r="Q27" s="12">
        <f t="shared" si="2"/>
      </c>
      <c r="R27" s="12">
        <f t="shared" si="5"/>
        <v>1</v>
      </c>
      <c r="S27" s="3"/>
      <c r="T27" s="3"/>
      <c r="U27" s="3"/>
      <c r="V27" s="16"/>
      <c r="W27" s="16"/>
      <c r="X27" s="16"/>
      <c r="Y27" s="16"/>
      <c r="Z27" s="16"/>
      <c r="AA27" s="16"/>
    </row>
    <row r="28" spans="1:27" s="17" customFormat="1" ht="12.75">
      <c r="A28" s="69">
        <v>22</v>
      </c>
      <c r="B28" s="70">
        <v>37202.87847222222</v>
      </c>
      <c r="C28" s="70">
        <v>37203.356944444444</v>
      </c>
      <c r="D28" s="68">
        <f t="shared" si="6"/>
        <v>11.483333333395422</v>
      </c>
      <c r="E28" s="71" t="s">
        <v>168</v>
      </c>
      <c r="F28" s="117"/>
      <c r="G28" s="106" t="s">
        <v>48</v>
      </c>
      <c r="H28" s="70">
        <v>37203.356944444444</v>
      </c>
      <c r="I28" s="70">
        <v>37203.37986111111</v>
      </c>
      <c r="J28" s="68">
        <f t="shared" si="7"/>
        <v>0.5500000000465661</v>
      </c>
      <c r="K28" s="68"/>
      <c r="L28" s="73"/>
      <c r="M28" s="72"/>
      <c r="N28" s="71"/>
      <c r="O28" s="12">
        <f t="shared" si="0"/>
      </c>
      <c r="P28" s="12">
        <f t="shared" si="1"/>
      </c>
      <c r="Q28" s="12">
        <f t="shared" si="2"/>
      </c>
      <c r="R28" s="12">
        <f t="shared" si="5"/>
        <v>0</v>
      </c>
      <c r="S28" s="3"/>
      <c r="T28" s="3"/>
      <c r="U28" s="3"/>
      <c r="V28" s="16"/>
      <c r="W28" s="16"/>
      <c r="X28" s="16"/>
      <c r="Y28" s="16"/>
      <c r="Z28" s="16"/>
      <c r="AA28" s="16"/>
    </row>
    <row r="29" spans="1:27" s="17" customFormat="1" ht="12.75">
      <c r="A29" s="69"/>
      <c r="B29" s="70"/>
      <c r="C29" s="70"/>
      <c r="D29" s="68"/>
      <c r="E29" s="71"/>
      <c r="F29" s="124">
        <v>103972</v>
      </c>
      <c r="G29" s="109"/>
      <c r="H29" s="93">
        <v>37203.356944444444</v>
      </c>
      <c r="I29" s="93">
        <v>37203.37777777778</v>
      </c>
      <c r="J29" s="94"/>
      <c r="K29" s="94">
        <f>(I29-H29)*24</f>
        <v>0.5000000000582077</v>
      </c>
      <c r="L29" s="95" t="s">
        <v>42</v>
      </c>
      <c r="M29" s="96" t="s">
        <v>28</v>
      </c>
      <c r="N29" s="97" t="s">
        <v>169</v>
      </c>
      <c r="O29" s="12">
        <f t="shared" si="0"/>
        <v>1</v>
      </c>
      <c r="P29" s="12">
        <f t="shared" si="1"/>
      </c>
      <c r="Q29" s="12">
        <f t="shared" si="2"/>
      </c>
      <c r="R29" s="12">
        <f t="shared" si="5"/>
        <v>1</v>
      </c>
      <c r="S29" s="3"/>
      <c r="T29" s="3"/>
      <c r="U29" s="3"/>
      <c r="V29" s="16"/>
      <c r="W29" s="16"/>
      <c r="X29" s="16"/>
      <c r="Y29" s="16"/>
      <c r="Z29" s="16"/>
      <c r="AA29" s="16"/>
    </row>
    <row r="30" spans="1:27" s="17" customFormat="1" ht="12.75">
      <c r="A30" s="69"/>
      <c r="B30" s="70"/>
      <c r="C30" s="70"/>
      <c r="D30" s="68"/>
      <c r="E30" s="71"/>
      <c r="F30" s="123">
        <v>103972</v>
      </c>
      <c r="G30" s="108"/>
      <c r="H30" s="98">
        <v>37203.37777777778</v>
      </c>
      <c r="I30" s="98">
        <v>37203.37986111111</v>
      </c>
      <c r="J30" s="99"/>
      <c r="K30" s="99">
        <f>(I30-H30)*24</f>
        <v>0.04999999998835847</v>
      </c>
      <c r="L30" s="100" t="s">
        <v>29</v>
      </c>
      <c r="M30" s="101" t="s">
        <v>41</v>
      </c>
      <c r="N30" s="102" t="s">
        <v>67</v>
      </c>
      <c r="O30" s="12">
        <f t="shared" si="0"/>
      </c>
      <c r="P30" s="12">
        <f t="shared" si="1"/>
      </c>
      <c r="Q30" s="12">
        <f t="shared" si="2"/>
        <v>1</v>
      </c>
      <c r="R30" s="12">
        <f t="shared" si="5"/>
        <v>1</v>
      </c>
      <c r="S30" s="3"/>
      <c r="T30" s="3"/>
      <c r="U30" s="3"/>
      <c r="V30" s="16"/>
      <c r="W30" s="16"/>
      <c r="X30" s="16"/>
      <c r="Y30" s="16"/>
      <c r="Z30" s="16"/>
      <c r="AA30" s="16"/>
    </row>
    <row r="31" spans="1:27" s="17" customFormat="1" ht="12.75">
      <c r="A31" s="19">
        <v>24</v>
      </c>
      <c r="B31" s="31">
        <v>37203.37986111111</v>
      </c>
      <c r="C31" s="31">
        <v>37203.770833333336</v>
      </c>
      <c r="D31" s="74">
        <f t="shared" si="6"/>
        <v>9.383333333360497</v>
      </c>
      <c r="E31" s="39" t="s">
        <v>60</v>
      </c>
      <c r="F31" s="116"/>
      <c r="G31" s="105"/>
      <c r="H31" s="31">
        <v>37203.770833333336</v>
      </c>
      <c r="I31" s="31">
        <v>37203.89513888889</v>
      </c>
      <c r="J31" s="74">
        <f t="shared" si="7"/>
        <v>2.983333333279006</v>
      </c>
      <c r="K31" s="33"/>
      <c r="L31" s="38"/>
      <c r="M31" s="14"/>
      <c r="N31" s="39"/>
      <c r="O31" s="12">
        <f t="shared" si="0"/>
      </c>
      <c r="P31" s="12">
        <f t="shared" si="1"/>
      </c>
      <c r="Q31" s="12">
        <f t="shared" si="2"/>
      </c>
      <c r="R31" s="12">
        <f t="shared" si="5"/>
        <v>0</v>
      </c>
      <c r="S31" s="3"/>
      <c r="T31" s="3"/>
      <c r="U31" s="3"/>
      <c r="V31" s="16"/>
      <c r="W31" s="16"/>
      <c r="X31" s="16"/>
      <c r="Y31" s="16"/>
      <c r="Z31" s="16"/>
      <c r="AA31" s="16"/>
    </row>
    <row r="32" spans="1:27" s="17" customFormat="1" ht="12.75">
      <c r="A32" s="19"/>
      <c r="B32" s="31"/>
      <c r="C32" s="31"/>
      <c r="D32" s="74"/>
      <c r="E32" s="39"/>
      <c r="F32" s="124">
        <v>103974</v>
      </c>
      <c r="G32" s="109"/>
      <c r="H32" s="93">
        <v>37203.770833333336</v>
      </c>
      <c r="I32" s="93">
        <v>37203.791666666664</v>
      </c>
      <c r="J32" s="94"/>
      <c r="K32" s="94">
        <f>(I32-H32)*24</f>
        <v>0.4999999998835847</v>
      </c>
      <c r="L32" s="95" t="s">
        <v>37</v>
      </c>
      <c r="M32" s="96" t="s">
        <v>28</v>
      </c>
      <c r="N32" s="97" t="s">
        <v>68</v>
      </c>
      <c r="O32" s="12">
        <f t="shared" si="0"/>
        <v>1</v>
      </c>
      <c r="P32" s="12">
        <f t="shared" si="1"/>
      </c>
      <c r="Q32" s="12">
        <f t="shared" si="2"/>
      </c>
      <c r="R32" s="12">
        <f>SUM(O32:Q32)</f>
        <v>1</v>
      </c>
      <c r="S32" s="3"/>
      <c r="T32" s="3"/>
      <c r="U32" s="3"/>
      <c r="V32" s="16"/>
      <c r="W32" s="16"/>
      <c r="X32" s="16"/>
      <c r="Y32" s="16"/>
      <c r="Z32" s="16"/>
      <c r="AA32" s="16"/>
    </row>
    <row r="33" spans="1:27" s="17" customFormat="1" ht="12.75">
      <c r="A33" s="19"/>
      <c r="B33" s="31"/>
      <c r="C33" s="31"/>
      <c r="D33" s="74"/>
      <c r="E33" s="39"/>
      <c r="F33" s="123">
        <v>103974</v>
      </c>
      <c r="G33" s="108"/>
      <c r="H33" s="98">
        <v>37203.791666666664</v>
      </c>
      <c r="I33" s="98">
        <v>37203.89513888889</v>
      </c>
      <c r="J33" s="99"/>
      <c r="K33" s="99">
        <f>(I33-H33)*24</f>
        <v>2.4833333333954215</v>
      </c>
      <c r="L33" s="100" t="s">
        <v>5</v>
      </c>
      <c r="M33" s="101" t="s">
        <v>41</v>
      </c>
      <c r="N33" s="102" t="s">
        <v>69</v>
      </c>
      <c r="O33" s="12">
        <f t="shared" si="0"/>
      </c>
      <c r="P33" s="12">
        <f t="shared" si="1"/>
      </c>
      <c r="Q33" s="12">
        <f t="shared" si="2"/>
        <v>1</v>
      </c>
      <c r="R33" s="12">
        <f>SUM(O33:Q33)</f>
        <v>1</v>
      </c>
      <c r="S33" s="3"/>
      <c r="T33" s="3"/>
      <c r="U33" s="3"/>
      <c r="V33" s="16"/>
      <c r="W33" s="16"/>
      <c r="X33" s="16"/>
      <c r="Y33" s="16"/>
      <c r="Z33" s="16"/>
      <c r="AA33" s="16"/>
    </row>
    <row r="34" spans="1:27" s="17" customFormat="1" ht="12.75">
      <c r="A34" s="69">
        <v>25</v>
      </c>
      <c r="B34" s="70">
        <v>37203.89513888889</v>
      </c>
      <c r="C34" s="70">
        <v>37204.50208333333</v>
      </c>
      <c r="D34" s="68">
        <f t="shared" si="6"/>
        <v>14.566666666651145</v>
      </c>
      <c r="E34" s="71" t="s">
        <v>60</v>
      </c>
      <c r="F34" s="117">
        <v>103977</v>
      </c>
      <c r="G34" s="106"/>
      <c r="H34" s="70">
        <v>37204.50208333333</v>
      </c>
      <c r="I34" s="70">
        <v>37204.51736111111</v>
      </c>
      <c r="J34" s="68">
        <f aca="true" t="shared" si="9" ref="J34:J43">(I34-H34)*24</f>
        <v>0.3666666666395031</v>
      </c>
      <c r="K34" s="68">
        <f>(I34-H34)*24</f>
        <v>0.3666666666395031</v>
      </c>
      <c r="L34" s="73" t="s">
        <v>37</v>
      </c>
      <c r="M34" s="72" t="s">
        <v>28</v>
      </c>
      <c r="N34" s="71" t="s">
        <v>70</v>
      </c>
      <c r="O34" s="12">
        <f t="shared" si="0"/>
        <v>1</v>
      </c>
      <c r="P34" s="12">
        <f t="shared" si="1"/>
      </c>
      <c r="Q34" s="12">
        <f t="shared" si="2"/>
      </c>
      <c r="R34" s="12">
        <f t="shared" si="5"/>
        <v>1</v>
      </c>
      <c r="S34" s="3"/>
      <c r="T34" s="3"/>
      <c r="U34" s="3"/>
      <c r="V34" s="16"/>
      <c r="W34" s="16"/>
      <c r="X34" s="16"/>
      <c r="Y34" s="16"/>
      <c r="Z34" s="16"/>
      <c r="AA34" s="16"/>
    </row>
    <row r="35" spans="1:27" s="17" customFormat="1" ht="12.75">
      <c r="A35" s="19">
        <v>28</v>
      </c>
      <c r="B35" s="31">
        <v>37204.51736111111</v>
      </c>
      <c r="C35" s="31">
        <v>37204.55</v>
      </c>
      <c r="D35" s="74">
        <f t="shared" si="6"/>
        <v>0.7833333334419876</v>
      </c>
      <c r="E35" s="39" t="s">
        <v>71</v>
      </c>
      <c r="F35" s="116"/>
      <c r="G35" s="105"/>
      <c r="H35" s="31">
        <v>37204.55</v>
      </c>
      <c r="I35" s="125">
        <v>37204.62013888889</v>
      </c>
      <c r="J35" s="74">
        <f t="shared" si="9"/>
        <v>1.68333333323244</v>
      </c>
      <c r="K35" s="33"/>
      <c r="L35" s="103"/>
      <c r="M35" s="14"/>
      <c r="N35" s="39"/>
      <c r="O35" s="12">
        <f t="shared" si="0"/>
      </c>
      <c r="P35" s="12">
        <f t="shared" si="1"/>
      </c>
      <c r="Q35" s="12">
        <f t="shared" si="2"/>
      </c>
      <c r="R35" s="12">
        <f t="shared" si="5"/>
        <v>0</v>
      </c>
      <c r="S35" s="3"/>
      <c r="T35" s="3"/>
      <c r="U35" s="3"/>
      <c r="V35" s="16"/>
      <c r="W35" s="16"/>
      <c r="X35" s="16"/>
      <c r="Y35" s="16"/>
      <c r="Z35" s="16"/>
      <c r="AA35" s="16"/>
    </row>
    <row r="36" spans="1:27" s="17" customFormat="1" ht="12.75">
      <c r="A36" s="19"/>
      <c r="B36" s="31"/>
      <c r="C36" s="31"/>
      <c r="D36" s="74"/>
      <c r="E36" s="39"/>
      <c r="F36" s="124">
        <v>103978</v>
      </c>
      <c r="G36" s="109"/>
      <c r="H36" s="93">
        <v>37204.55</v>
      </c>
      <c r="I36" s="93">
        <v>37204.59027777778</v>
      </c>
      <c r="J36" s="94"/>
      <c r="K36" s="94">
        <f aca="true" t="shared" si="10" ref="K36:K42">(I36-H36)*24</f>
        <v>0.9666666666744277</v>
      </c>
      <c r="L36" s="95" t="s">
        <v>5</v>
      </c>
      <c r="M36" s="96" t="s">
        <v>28</v>
      </c>
      <c r="N36" s="97" t="s">
        <v>74</v>
      </c>
      <c r="O36" s="12">
        <f t="shared" si="0"/>
        <v>1</v>
      </c>
      <c r="P36" s="12">
        <f t="shared" si="1"/>
      </c>
      <c r="Q36" s="12">
        <f t="shared" si="2"/>
      </c>
      <c r="R36" s="12">
        <f>SUM(O36:Q36)</f>
        <v>1</v>
      </c>
      <c r="S36" s="3"/>
      <c r="T36" s="3"/>
      <c r="U36" s="3"/>
      <c r="V36" s="16"/>
      <c r="W36" s="16"/>
      <c r="X36" s="16"/>
      <c r="Y36" s="16"/>
      <c r="Z36" s="16"/>
      <c r="AA36" s="16"/>
    </row>
    <row r="37" spans="1:27" s="17" customFormat="1" ht="12.75">
      <c r="A37" s="19"/>
      <c r="B37" s="31"/>
      <c r="C37" s="31"/>
      <c r="D37" s="74"/>
      <c r="E37" s="39"/>
      <c r="F37" s="123">
        <v>103978</v>
      </c>
      <c r="G37" s="108"/>
      <c r="H37" s="98">
        <v>37204.58194444444</v>
      </c>
      <c r="I37" s="98">
        <v>37204.60972222222</v>
      </c>
      <c r="J37" s="99"/>
      <c r="K37" s="99">
        <f t="shared" si="10"/>
        <v>0.6666666667442769</v>
      </c>
      <c r="L37" s="126" t="s">
        <v>4</v>
      </c>
      <c r="M37" s="101" t="s">
        <v>41</v>
      </c>
      <c r="N37" s="102" t="s">
        <v>75</v>
      </c>
      <c r="O37" s="12">
        <f t="shared" si="0"/>
      </c>
      <c r="P37" s="12">
        <f t="shared" si="1"/>
      </c>
      <c r="Q37" s="12">
        <f t="shared" si="2"/>
        <v>1</v>
      </c>
      <c r="R37" s="12">
        <f>SUM(O37:Q37)</f>
        <v>1</v>
      </c>
      <c r="S37" s="3"/>
      <c r="T37" s="3"/>
      <c r="U37" s="3"/>
      <c r="V37" s="16"/>
      <c r="W37" s="16"/>
      <c r="X37" s="16"/>
      <c r="Y37" s="16"/>
      <c r="Z37" s="16"/>
      <c r="AA37" s="16"/>
    </row>
    <row r="38" spans="1:27" s="17" customFormat="1" ht="12.75">
      <c r="A38" s="19"/>
      <c r="B38" s="31"/>
      <c r="C38" s="31"/>
      <c r="D38" s="74"/>
      <c r="E38" s="39"/>
      <c r="F38" s="124">
        <v>103978</v>
      </c>
      <c r="G38" s="109"/>
      <c r="H38" s="93">
        <v>37204.60972222222</v>
      </c>
      <c r="I38" s="93">
        <v>37204.62013888889</v>
      </c>
      <c r="J38" s="94"/>
      <c r="K38" s="94">
        <f t="shared" si="10"/>
        <v>0.24999999994179234</v>
      </c>
      <c r="L38" s="95" t="s">
        <v>5</v>
      </c>
      <c r="M38" s="96" t="s">
        <v>41</v>
      </c>
      <c r="N38" s="97" t="s">
        <v>76</v>
      </c>
      <c r="O38" s="12">
        <f t="shared" si="0"/>
      </c>
      <c r="P38" s="12">
        <f t="shared" si="1"/>
      </c>
      <c r="Q38" s="12">
        <f t="shared" si="2"/>
        <v>1</v>
      </c>
      <c r="R38" s="12">
        <f>SUM(O38:Q38)</f>
        <v>1</v>
      </c>
      <c r="S38" s="3"/>
      <c r="T38" s="3"/>
      <c r="U38" s="3"/>
      <c r="V38" s="16"/>
      <c r="W38" s="16"/>
      <c r="X38" s="16"/>
      <c r="Y38" s="16"/>
      <c r="Z38" s="16"/>
      <c r="AA38" s="16"/>
    </row>
    <row r="39" spans="1:27" s="17" customFormat="1" ht="12.75">
      <c r="A39" s="69">
        <v>29</v>
      </c>
      <c r="B39" s="70">
        <v>37204.62013888889</v>
      </c>
      <c r="C39" s="70">
        <v>37205.55763888889</v>
      </c>
      <c r="D39" s="68">
        <f t="shared" si="6"/>
        <v>22.5</v>
      </c>
      <c r="E39" s="71" t="s">
        <v>72</v>
      </c>
      <c r="F39" s="117">
        <v>103983</v>
      </c>
      <c r="G39" s="106"/>
      <c r="H39" s="70">
        <v>37205.55763888889</v>
      </c>
      <c r="I39" s="70">
        <v>37205.572916666664</v>
      </c>
      <c r="J39" s="68">
        <f t="shared" si="9"/>
        <v>0.3666666666395031</v>
      </c>
      <c r="K39" s="68">
        <f t="shared" si="10"/>
        <v>0.3666666666395031</v>
      </c>
      <c r="L39" s="73" t="s">
        <v>4</v>
      </c>
      <c r="M39" s="72" t="s">
        <v>28</v>
      </c>
      <c r="N39" s="71" t="s">
        <v>78</v>
      </c>
      <c r="O39" s="12">
        <f t="shared" si="0"/>
        <v>1</v>
      </c>
      <c r="P39" s="12">
        <f t="shared" si="1"/>
      </c>
      <c r="Q39" s="12">
        <f t="shared" si="2"/>
      </c>
      <c r="R39" s="12">
        <f t="shared" si="5"/>
        <v>1</v>
      </c>
      <c r="S39" s="3"/>
      <c r="T39" s="3"/>
      <c r="U39" s="3"/>
      <c r="V39" s="16"/>
      <c r="W39" s="16"/>
      <c r="X39" s="16"/>
      <c r="Y39" s="16"/>
      <c r="Z39" s="16"/>
      <c r="AA39" s="16"/>
    </row>
    <row r="40" spans="1:27" s="17" customFormat="1" ht="12.75">
      <c r="A40" s="19">
        <v>30</v>
      </c>
      <c r="B40" s="31">
        <v>37205.572916666664</v>
      </c>
      <c r="C40" s="31">
        <v>37206.04583333333</v>
      </c>
      <c r="D40" s="74">
        <f t="shared" si="6"/>
        <v>11.349999999976717</v>
      </c>
      <c r="E40" s="39" t="s">
        <v>73</v>
      </c>
      <c r="F40" s="116">
        <v>103986</v>
      </c>
      <c r="G40" s="105"/>
      <c r="H40" s="31">
        <v>37206.04583333333</v>
      </c>
      <c r="I40" s="125">
        <v>37206.061111111114</v>
      </c>
      <c r="J40" s="74">
        <f t="shared" si="9"/>
        <v>0.3666666668141261</v>
      </c>
      <c r="K40" s="33">
        <f t="shared" si="10"/>
        <v>0.3666666668141261</v>
      </c>
      <c r="L40" s="38" t="s">
        <v>5</v>
      </c>
      <c r="M40" s="14" t="s">
        <v>28</v>
      </c>
      <c r="N40" s="39" t="s">
        <v>73</v>
      </c>
      <c r="O40" s="12">
        <f t="shared" si="0"/>
        <v>1</v>
      </c>
      <c r="P40" s="12">
        <f t="shared" si="1"/>
      </c>
      <c r="Q40" s="12">
        <f t="shared" si="2"/>
      </c>
      <c r="R40" s="12">
        <f aca="true" t="shared" si="11" ref="R40:R47">SUM(O40:Q40)</f>
        <v>1</v>
      </c>
      <c r="S40" s="3"/>
      <c r="T40" s="3"/>
      <c r="U40" s="3"/>
      <c r="V40" s="16"/>
      <c r="W40" s="16"/>
      <c r="X40" s="16"/>
      <c r="Y40" s="16"/>
      <c r="Z40" s="16"/>
      <c r="AA40" s="16"/>
    </row>
    <row r="41" spans="1:27" s="17" customFormat="1" ht="12.75">
      <c r="A41" s="69">
        <v>31</v>
      </c>
      <c r="B41" s="70">
        <v>37206.061111111114</v>
      </c>
      <c r="C41" s="70">
        <v>37206.146527777775</v>
      </c>
      <c r="D41" s="68">
        <f t="shared" si="6"/>
        <v>2.049999999871943</v>
      </c>
      <c r="E41" s="71" t="s">
        <v>73</v>
      </c>
      <c r="F41" s="117">
        <v>103985</v>
      </c>
      <c r="G41" s="106"/>
      <c r="H41" s="70">
        <v>37206.146527777775</v>
      </c>
      <c r="I41" s="70">
        <v>37206.16111111111</v>
      </c>
      <c r="J41" s="68">
        <f t="shared" si="9"/>
        <v>0.35000000009313226</v>
      </c>
      <c r="K41" s="68">
        <f t="shared" si="10"/>
        <v>0.35000000009313226</v>
      </c>
      <c r="L41" s="73" t="s">
        <v>5</v>
      </c>
      <c r="M41" s="72" t="s">
        <v>28</v>
      </c>
      <c r="N41" s="71" t="s">
        <v>73</v>
      </c>
      <c r="O41" s="12">
        <f t="shared" si="0"/>
        <v>1</v>
      </c>
      <c r="P41" s="12">
        <f t="shared" si="1"/>
      </c>
      <c r="Q41" s="12">
        <f t="shared" si="2"/>
      </c>
      <c r="R41" s="12">
        <f t="shared" si="11"/>
        <v>1</v>
      </c>
      <c r="S41" s="3"/>
      <c r="T41" s="3"/>
      <c r="U41" s="3"/>
      <c r="V41" s="16"/>
      <c r="W41" s="16"/>
      <c r="X41" s="16"/>
      <c r="Y41" s="16"/>
      <c r="Z41" s="16"/>
      <c r="AA41" s="16"/>
    </row>
    <row r="42" spans="1:27" s="17" customFormat="1" ht="12.75">
      <c r="A42" s="19">
        <v>32</v>
      </c>
      <c r="B42" s="31">
        <v>37206.16111111111</v>
      </c>
      <c r="C42" s="31">
        <v>37206.24791666667</v>
      </c>
      <c r="D42" s="74">
        <f t="shared" si="6"/>
        <v>2.083333333313931</v>
      </c>
      <c r="E42" s="39" t="s">
        <v>171</v>
      </c>
      <c r="F42" s="116">
        <v>103987</v>
      </c>
      <c r="G42" s="105"/>
      <c r="H42" s="31">
        <v>37206.24791666667</v>
      </c>
      <c r="I42" s="125">
        <v>37206.26527777778</v>
      </c>
      <c r="J42" s="74">
        <f t="shared" si="9"/>
        <v>0.41666666662786156</v>
      </c>
      <c r="K42" s="33">
        <f t="shared" si="10"/>
        <v>0.41666666662786156</v>
      </c>
      <c r="L42" s="38" t="s">
        <v>42</v>
      </c>
      <c r="M42" s="14" t="s">
        <v>28</v>
      </c>
      <c r="N42" s="39" t="s">
        <v>172</v>
      </c>
      <c r="O42" s="12">
        <f t="shared" si="0"/>
        <v>1</v>
      </c>
      <c r="P42" s="12">
        <f t="shared" si="1"/>
      </c>
      <c r="Q42" s="12">
        <f t="shared" si="2"/>
      </c>
      <c r="R42" s="12">
        <f t="shared" si="11"/>
        <v>1</v>
      </c>
      <c r="S42" s="3"/>
      <c r="T42" s="3"/>
      <c r="U42" s="3"/>
      <c r="V42" s="16"/>
      <c r="W42" s="16"/>
      <c r="X42" s="16"/>
      <c r="Y42" s="16"/>
      <c r="Z42" s="16"/>
      <c r="AA42" s="16"/>
    </row>
    <row r="43" spans="1:27" s="17" customFormat="1" ht="12.75">
      <c r="A43" s="69">
        <v>33</v>
      </c>
      <c r="B43" s="70">
        <v>37206.26527777778</v>
      </c>
      <c r="C43" s="70">
        <v>37206.81527777778</v>
      </c>
      <c r="D43" s="68">
        <f t="shared" si="6"/>
        <v>13.20000000006985</v>
      </c>
      <c r="E43" s="71" t="s">
        <v>173</v>
      </c>
      <c r="F43" s="117"/>
      <c r="G43" s="106"/>
      <c r="H43" s="70">
        <v>37206.81527777778</v>
      </c>
      <c r="I43" s="70">
        <v>37206.842361111114</v>
      </c>
      <c r="J43" s="68">
        <f t="shared" si="9"/>
        <v>0.6500000000232831</v>
      </c>
      <c r="K43" s="68"/>
      <c r="L43" s="73"/>
      <c r="M43" s="72"/>
      <c r="N43" s="71"/>
      <c r="O43" s="12">
        <f t="shared" si="0"/>
      </c>
      <c r="P43" s="12">
        <f t="shared" si="1"/>
      </c>
      <c r="Q43" s="12">
        <f t="shared" si="2"/>
      </c>
      <c r="R43" s="12">
        <f t="shared" si="11"/>
        <v>0</v>
      </c>
      <c r="S43" s="3"/>
      <c r="T43" s="3"/>
      <c r="U43" s="3"/>
      <c r="V43" s="16"/>
      <c r="W43" s="16"/>
      <c r="X43" s="16"/>
      <c r="Y43" s="16"/>
      <c r="Z43" s="16"/>
      <c r="AA43" s="16"/>
    </row>
    <row r="44" spans="1:27" s="17" customFormat="1" ht="12.75">
      <c r="A44" s="69"/>
      <c r="B44" s="70"/>
      <c r="C44" s="70"/>
      <c r="D44" s="68"/>
      <c r="E44" s="71"/>
      <c r="F44" s="124">
        <v>103989</v>
      </c>
      <c r="G44" s="109"/>
      <c r="H44" s="93">
        <v>37206.81527777778</v>
      </c>
      <c r="I44" s="93">
        <v>37206.82777777778</v>
      </c>
      <c r="J44" s="94"/>
      <c r="K44" s="94">
        <f>(I44-H44)*24</f>
        <v>0.2999999999301508</v>
      </c>
      <c r="L44" s="95" t="s">
        <v>42</v>
      </c>
      <c r="M44" s="96" t="s">
        <v>28</v>
      </c>
      <c r="N44" s="97" t="s">
        <v>174</v>
      </c>
      <c r="O44" s="12">
        <f t="shared" si="0"/>
        <v>1</v>
      </c>
      <c r="P44" s="12">
        <f t="shared" si="1"/>
      </c>
      <c r="Q44" s="12">
        <f t="shared" si="2"/>
      </c>
      <c r="R44" s="12">
        <f t="shared" si="11"/>
        <v>1</v>
      </c>
      <c r="S44" s="3"/>
      <c r="T44" s="3"/>
      <c r="U44" s="3"/>
      <c r="V44" s="16"/>
      <c r="W44" s="16"/>
      <c r="X44" s="16"/>
      <c r="Y44" s="16"/>
      <c r="Z44" s="16"/>
      <c r="AA44" s="16"/>
    </row>
    <row r="45" spans="1:27" s="17" customFormat="1" ht="12.75">
      <c r="A45" s="69"/>
      <c r="B45" s="70"/>
      <c r="C45" s="70"/>
      <c r="D45" s="68"/>
      <c r="E45" s="71"/>
      <c r="F45" s="123">
        <v>103989</v>
      </c>
      <c r="G45" s="108"/>
      <c r="H45" s="98">
        <v>37206.82777777778</v>
      </c>
      <c r="I45" s="98">
        <v>37206.834027777775</v>
      </c>
      <c r="J45" s="99"/>
      <c r="K45" s="99">
        <f>(I45-H45)*24</f>
        <v>0.1499999999650754</v>
      </c>
      <c r="L45" s="100" t="s">
        <v>29</v>
      </c>
      <c r="M45" s="101" t="s">
        <v>41</v>
      </c>
      <c r="N45" s="102" t="s">
        <v>79</v>
      </c>
      <c r="O45" s="12">
        <f t="shared" si="0"/>
      </c>
      <c r="P45" s="12">
        <f t="shared" si="1"/>
      </c>
      <c r="Q45" s="12">
        <f t="shared" si="2"/>
        <v>1</v>
      </c>
      <c r="R45" s="12">
        <f>SUM(O45:Q45)</f>
        <v>1</v>
      </c>
      <c r="S45" s="3"/>
      <c r="T45" s="3"/>
      <c r="U45" s="3"/>
      <c r="V45" s="16"/>
      <c r="W45" s="16"/>
      <c r="X45" s="16"/>
      <c r="Y45" s="16"/>
      <c r="Z45" s="16"/>
      <c r="AA45" s="16"/>
    </row>
    <row r="46" spans="1:27" s="17" customFormat="1" ht="12.75">
      <c r="A46" s="69"/>
      <c r="B46" s="70"/>
      <c r="C46" s="70"/>
      <c r="D46" s="68"/>
      <c r="E46" s="71"/>
      <c r="F46" s="124">
        <v>103989</v>
      </c>
      <c r="G46" s="109"/>
      <c r="H46" s="93">
        <v>37206.834027777775</v>
      </c>
      <c r="I46" s="93">
        <v>37206.842361111114</v>
      </c>
      <c r="J46" s="94"/>
      <c r="K46" s="94">
        <f>(I46-H46)*24</f>
        <v>0.20000000012805685</v>
      </c>
      <c r="L46" s="95" t="s">
        <v>42</v>
      </c>
      <c r="M46" s="96" t="s">
        <v>41</v>
      </c>
      <c r="N46" s="97" t="s">
        <v>80</v>
      </c>
      <c r="O46" s="12">
        <f t="shared" si="0"/>
      </c>
      <c r="P46" s="12">
        <f t="shared" si="1"/>
      </c>
      <c r="Q46" s="12">
        <f t="shared" si="2"/>
        <v>1</v>
      </c>
      <c r="R46" s="12">
        <f t="shared" si="11"/>
        <v>1</v>
      </c>
      <c r="S46" s="3"/>
      <c r="T46" s="3"/>
      <c r="U46" s="3"/>
      <c r="V46" s="16"/>
      <c r="W46" s="16"/>
      <c r="X46" s="16"/>
      <c r="Y46" s="16"/>
      <c r="Z46" s="16"/>
      <c r="AA46" s="16"/>
    </row>
    <row r="47" spans="1:27" s="17" customFormat="1" ht="12.75">
      <c r="A47" s="19">
        <v>34</v>
      </c>
      <c r="B47" s="31">
        <v>37206.842361111114</v>
      </c>
      <c r="C47" s="31">
        <v>37207.33263888889</v>
      </c>
      <c r="D47" s="74">
        <f t="shared" si="6"/>
        <v>11.766666666604578</v>
      </c>
      <c r="E47" s="39" t="s">
        <v>43</v>
      </c>
      <c r="F47" s="116"/>
      <c r="G47" s="105"/>
      <c r="H47" s="31"/>
      <c r="I47" s="31"/>
      <c r="J47" s="74">
        <f>(I47-H47)*24</f>
        <v>0</v>
      </c>
      <c r="K47" s="74">
        <f>(I47-H47)*24</f>
        <v>0</v>
      </c>
      <c r="L47" s="127" t="s">
        <v>26</v>
      </c>
      <c r="M47" s="128" t="s">
        <v>46</v>
      </c>
      <c r="N47" s="129" t="s">
        <v>47</v>
      </c>
      <c r="O47" s="12">
        <f t="shared" si="0"/>
      </c>
      <c r="P47" s="12">
        <f t="shared" si="1"/>
        <v>1</v>
      </c>
      <c r="Q47" s="12">
        <f t="shared" si="2"/>
      </c>
      <c r="R47" s="12">
        <f t="shared" si="11"/>
        <v>1</v>
      </c>
      <c r="S47" s="3"/>
      <c r="T47" s="3"/>
      <c r="U47" s="3"/>
      <c r="V47" s="16"/>
      <c r="W47" s="16"/>
      <c r="X47" s="16"/>
      <c r="Y47" s="16"/>
      <c r="Z47" s="16"/>
      <c r="AA47" s="16"/>
    </row>
    <row r="48" spans="1:27" s="17" customFormat="1" ht="12.75">
      <c r="A48" s="75"/>
      <c r="B48" s="76"/>
      <c r="C48" s="76"/>
      <c r="D48" s="114">
        <f>SUM(D18:D47)</f>
        <v>124.18333333317423</v>
      </c>
      <c r="E48" s="77"/>
      <c r="F48" s="118"/>
      <c r="G48" s="107"/>
      <c r="H48" s="76"/>
      <c r="I48" s="76"/>
      <c r="J48" s="114">
        <f>SUM(J18:J47)</f>
        <v>11.800000000221189</v>
      </c>
      <c r="K48" s="114">
        <f>SUM(K18:K47)</f>
        <v>12.000000000349246</v>
      </c>
      <c r="L48" s="78"/>
      <c r="M48" s="79"/>
      <c r="N48" s="77"/>
      <c r="O48" s="81"/>
      <c r="P48" s="81"/>
      <c r="Q48" s="81"/>
      <c r="R48" s="81"/>
      <c r="S48" s="3"/>
      <c r="T48" s="3"/>
      <c r="U48" s="3"/>
      <c r="V48" s="16"/>
      <c r="W48" s="16"/>
      <c r="X48" s="16"/>
      <c r="Y48" s="16"/>
      <c r="Z48" s="16"/>
      <c r="AA48" s="16"/>
    </row>
    <row r="49" spans="1:27" s="17" customFormat="1" ht="12.75">
      <c r="A49" s="19"/>
      <c r="B49" s="31"/>
      <c r="C49" s="31"/>
      <c r="D49" s="33"/>
      <c r="E49" s="39"/>
      <c r="F49" s="116">
        <v>103992</v>
      </c>
      <c r="G49" s="105"/>
      <c r="H49" s="31">
        <v>37209.333333333336</v>
      </c>
      <c r="I49" s="31">
        <v>37209.33541666667</v>
      </c>
      <c r="J49" s="74">
        <f>(I49-H49)*24</f>
        <v>0.04999999998835847</v>
      </c>
      <c r="K49" s="33">
        <f>(I49-H49)*24</f>
        <v>0.04999999998835847</v>
      </c>
      <c r="L49" s="38" t="s">
        <v>83</v>
      </c>
      <c r="M49" s="14" t="s">
        <v>41</v>
      </c>
      <c r="N49" s="39" t="s">
        <v>84</v>
      </c>
      <c r="O49" s="12">
        <f t="shared" si="0"/>
      </c>
      <c r="P49" s="12">
        <f t="shared" si="1"/>
      </c>
      <c r="Q49" s="12">
        <f t="shared" si="2"/>
        <v>1</v>
      </c>
      <c r="R49" s="12">
        <f aca="true" t="shared" si="12" ref="R49:R59">SUM(O49:Q49)</f>
        <v>1</v>
      </c>
      <c r="S49" s="3"/>
      <c r="T49" s="3"/>
      <c r="U49" s="3"/>
      <c r="V49" s="16"/>
      <c r="W49" s="16"/>
      <c r="X49" s="16"/>
      <c r="Y49" s="16"/>
      <c r="Z49" s="16"/>
      <c r="AA49" s="16"/>
    </row>
    <row r="50" spans="1:27" s="17" customFormat="1" ht="12.75">
      <c r="A50" s="69">
        <v>35</v>
      </c>
      <c r="B50" s="70">
        <v>37209.33541666667</v>
      </c>
      <c r="C50" s="70">
        <v>37209.87291666667</v>
      </c>
      <c r="D50" s="68">
        <f>(C50-B50)*24</f>
        <v>12.899999999965075</v>
      </c>
      <c r="E50" s="71" t="s">
        <v>82</v>
      </c>
      <c r="F50" s="117"/>
      <c r="G50" s="106"/>
      <c r="H50" s="70">
        <v>37209.87291666667</v>
      </c>
      <c r="I50" s="70">
        <v>37209.89861111111</v>
      </c>
      <c r="J50" s="68">
        <f>(I50-H50)*24</f>
        <v>0.6166666665812954</v>
      </c>
      <c r="K50" s="68"/>
      <c r="L50" s="73"/>
      <c r="M50" s="72"/>
      <c r="N50" s="71"/>
      <c r="O50" s="82">
        <f t="shared" si="0"/>
      </c>
      <c r="P50" s="82">
        <f t="shared" si="1"/>
      </c>
      <c r="Q50" s="82">
        <f t="shared" si="2"/>
      </c>
      <c r="R50" s="82">
        <f t="shared" si="12"/>
        <v>0</v>
      </c>
      <c r="S50" s="3"/>
      <c r="T50" s="3"/>
      <c r="U50" s="3"/>
      <c r="V50" s="16"/>
      <c r="W50" s="16"/>
      <c r="X50" s="16"/>
      <c r="Y50" s="16"/>
      <c r="Z50" s="16"/>
      <c r="AA50" s="16"/>
    </row>
    <row r="51" spans="1:27" s="17" customFormat="1" ht="12.75">
      <c r="A51" s="69"/>
      <c r="B51" s="70"/>
      <c r="C51" s="70"/>
      <c r="D51" s="68"/>
      <c r="E51" s="71"/>
      <c r="F51" s="124">
        <v>103994</v>
      </c>
      <c r="G51" s="109"/>
      <c r="H51" s="93">
        <v>37209.87291666667</v>
      </c>
      <c r="I51" s="93">
        <v>37209.89375</v>
      </c>
      <c r="J51" s="94"/>
      <c r="K51" s="94">
        <f>(I51-H51)*24</f>
        <v>0.5000000000582077</v>
      </c>
      <c r="L51" s="95" t="s">
        <v>42</v>
      </c>
      <c r="M51" s="96" t="s">
        <v>28</v>
      </c>
      <c r="N51" s="97" t="s">
        <v>86</v>
      </c>
      <c r="O51" s="82">
        <f t="shared" si="0"/>
        <v>1</v>
      </c>
      <c r="P51" s="82">
        <f t="shared" si="1"/>
      </c>
      <c r="Q51" s="82">
        <f t="shared" si="2"/>
      </c>
      <c r="R51" s="82">
        <f>SUM(O51:Q51)</f>
        <v>1</v>
      </c>
      <c r="S51" s="3"/>
      <c r="T51" s="3"/>
      <c r="U51" s="3"/>
      <c r="V51" s="16"/>
      <c r="W51" s="16"/>
      <c r="X51" s="16"/>
      <c r="Y51" s="16"/>
      <c r="Z51" s="16"/>
      <c r="AA51" s="16"/>
    </row>
    <row r="52" spans="1:27" s="17" customFormat="1" ht="12.75">
      <c r="A52" s="69"/>
      <c r="B52" s="70"/>
      <c r="C52" s="70"/>
      <c r="D52" s="68"/>
      <c r="E52" s="71"/>
      <c r="F52" s="123">
        <v>103994</v>
      </c>
      <c r="G52" s="108"/>
      <c r="H52" s="98">
        <v>37209.89375</v>
      </c>
      <c r="I52" s="98">
        <v>37209.89861111111</v>
      </c>
      <c r="J52" s="99"/>
      <c r="K52" s="99">
        <f>(I52-H52)*24</f>
        <v>0.11666666652308777</v>
      </c>
      <c r="L52" s="100" t="s">
        <v>49</v>
      </c>
      <c r="M52" s="101" t="s">
        <v>41</v>
      </c>
      <c r="N52" s="102" t="s">
        <v>85</v>
      </c>
      <c r="O52" s="82">
        <f t="shared" si="0"/>
      </c>
      <c r="P52" s="82">
        <f t="shared" si="1"/>
      </c>
      <c r="Q52" s="82">
        <f t="shared" si="2"/>
        <v>1</v>
      </c>
      <c r="R52" s="82">
        <f>SUM(O52:Q52)</f>
        <v>1</v>
      </c>
      <c r="S52" s="3"/>
      <c r="T52" s="3"/>
      <c r="U52" s="3"/>
      <c r="V52" s="16"/>
      <c r="W52" s="16"/>
      <c r="X52" s="16"/>
      <c r="Y52" s="16"/>
      <c r="Z52" s="16"/>
      <c r="AA52" s="16"/>
    </row>
    <row r="53" spans="1:27" s="17" customFormat="1" ht="12.75">
      <c r="A53" s="19">
        <v>36</v>
      </c>
      <c r="B53" s="31">
        <v>37209.89861111111</v>
      </c>
      <c r="C53" s="31">
        <v>37210.19930555556</v>
      </c>
      <c r="D53" s="74">
        <f>(C53-B53)*24</f>
        <v>7.216666666790843</v>
      </c>
      <c r="E53" s="39" t="s">
        <v>60</v>
      </c>
      <c r="F53" s="116">
        <v>103995</v>
      </c>
      <c r="G53" s="105"/>
      <c r="H53" s="31">
        <v>37210.19930555556</v>
      </c>
      <c r="I53" s="31">
        <v>37210.20694444444</v>
      </c>
      <c r="J53" s="74">
        <f>(I53-H53)*24</f>
        <v>0.18333333323244005</v>
      </c>
      <c r="K53" s="33">
        <f>(I53-H53)*24</f>
        <v>0.18333333323244005</v>
      </c>
      <c r="L53" s="38" t="s">
        <v>37</v>
      </c>
      <c r="M53" s="14" t="s">
        <v>28</v>
      </c>
      <c r="N53" s="39" t="s">
        <v>87</v>
      </c>
      <c r="O53" s="12">
        <f t="shared" si="0"/>
        <v>1</v>
      </c>
      <c r="P53" s="12">
        <f t="shared" si="1"/>
      </c>
      <c r="Q53" s="12">
        <f t="shared" si="2"/>
      </c>
      <c r="R53" s="12">
        <f t="shared" si="12"/>
        <v>1</v>
      </c>
      <c r="S53" s="3"/>
      <c r="T53" s="3"/>
      <c r="U53" s="3"/>
      <c r="V53" s="16"/>
      <c r="W53" s="16"/>
      <c r="X53" s="16"/>
      <c r="Y53" s="16"/>
      <c r="Z53" s="16"/>
      <c r="AA53" s="16"/>
    </row>
    <row r="54" spans="1:27" s="17" customFormat="1" ht="12.75">
      <c r="A54" s="69">
        <v>37</v>
      </c>
      <c r="B54" s="70">
        <v>37210.20694444444</v>
      </c>
      <c r="C54" s="70">
        <v>37210.43263888889</v>
      </c>
      <c r="D54" s="68">
        <f>(C54-B54)*24</f>
        <v>5.416666666686069</v>
      </c>
      <c r="E54" s="71" t="s">
        <v>81</v>
      </c>
      <c r="F54" s="117"/>
      <c r="G54" s="106"/>
      <c r="H54" s="70">
        <v>37210.43263888889</v>
      </c>
      <c r="I54" s="70">
        <v>37210.46111111111</v>
      </c>
      <c r="J54" s="68">
        <f>(I54-H54)*24</f>
        <v>0.6833333332906477</v>
      </c>
      <c r="K54" s="68"/>
      <c r="L54" s="73"/>
      <c r="M54" s="72"/>
      <c r="N54" s="71"/>
      <c r="O54" s="12">
        <f t="shared" si="0"/>
      </c>
      <c r="P54" s="12">
        <f t="shared" si="1"/>
      </c>
      <c r="Q54" s="12">
        <f t="shared" si="2"/>
      </c>
      <c r="R54" s="12">
        <f t="shared" si="12"/>
        <v>0</v>
      </c>
      <c r="S54" s="3"/>
      <c r="T54" s="3"/>
      <c r="U54" s="3"/>
      <c r="V54" s="16"/>
      <c r="W54" s="16"/>
      <c r="X54" s="16"/>
      <c r="Y54" s="16"/>
      <c r="Z54" s="16"/>
      <c r="AA54" s="16"/>
    </row>
    <row r="55" spans="1:27" s="17" customFormat="1" ht="12.75">
      <c r="A55" s="69"/>
      <c r="B55" s="70"/>
      <c r="C55" s="70"/>
      <c r="D55" s="68"/>
      <c r="E55" s="71"/>
      <c r="F55" s="124">
        <v>103996</v>
      </c>
      <c r="G55" s="109"/>
      <c r="H55" s="93">
        <v>37210.43263888889</v>
      </c>
      <c r="I55" s="93">
        <v>37210.45347222222</v>
      </c>
      <c r="J55" s="94"/>
      <c r="K55" s="94">
        <f>(I55-H55)*24</f>
        <v>0.5000000000582077</v>
      </c>
      <c r="L55" s="95" t="s">
        <v>5</v>
      </c>
      <c r="M55" s="96" t="s">
        <v>28</v>
      </c>
      <c r="N55" s="97" t="s">
        <v>88</v>
      </c>
      <c r="O55" s="82">
        <f t="shared" si="0"/>
        <v>1</v>
      </c>
      <c r="P55" s="82">
        <f t="shared" si="1"/>
      </c>
      <c r="Q55" s="82">
        <f t="shared" si="2"/>
      </c>
      <c r="R55" s="82">
        <f>SUM(O55:Q55)</f>
        <v>1</v>
      </c>
      <c r="S55" s="3"/>
      <c r="T55" s="3"/>
      <c r="U55" s="3"/>
      <c r="V55" s="16"/>
      <c r="W55" s="16"/>
      <c r="X55" s="16"/>
      <c r="Y55" s="16"/>
      <c r="Z55" s="16"/>
      <c r="AA55" s="16"/>
    </row>
    <row r="56" spans="1:27" s="17" customFormat="1" ht="12.75">
      <c r="A56" s="69"/>
      <c r="B56" s="70"/>
      <c r="C56" s="70"/>
      <c r="D56" s="68"/>
      <c r="E56" s="71"/>
      <c r="F56" s="123">
        <v>103996</v>
      </c>
      <c r="G56" s="108"/>
      <c r="H56" s="98">
        <v>37210.45347222222</v>
      </c>
      <c r="I56" s="98">
        <v>37210.46111111111</v>
      </c>
      <c r="J56" s="99"/>
      <c r="K56" s="99">
        <f>(I56-H56)*24</f>
        <v>0.18333333323244005</v>
      </c>
      <c r="L56" s="100" t="s">
        <v>49</v>
      </c>
      <c r="M56" s="101" t="s">
        <v>41</v>
      </c>
      <c r="N56" s="102" t="s">
        <v>89</v>
      </c>
      <c r="O56" s="82">
        <f t="shared" si="0"/>
      </c>
      <c r="P56" s="82">
        <f t="shared" si="1"/>
      </c>
      <c r="Q56" s="82">
        <f t="shared" si="2"/>
        <v>1</v>
      </c>
      <c r="R56" s="82">
        <f>SUM(O56:Q56)</f>
        <v>1</v>
      </c>
      <c r="S56" s="3"/>
      <c r="T56" s="3"/>
      <c r="U56" s="3"/>
      <c r="V56" s="16"/>
      <c r="W56" s="16"/>
      <c r="X56" s="16"/>
      <c r="Y56" s="16"/>
      <c r="Z56" s="16"/>
      <c r="AA56" s="16"/>
    </row>
    <row r="57" spans="1:27" s="17" customFormat="1" ht="12.75">
      <c r="A57" s="19">
        <v>38</v>
      </c>
      <c r="B57" s="31">
        <v>37210.46111111111</v>
      </c>
      <c r="C57" s="31">
        <v>37214.37708333333</v>
      </c>
      <c r="D57" s="74">
        <f>(C57-B57)*24</f>
        <v>93.98333333339542</v>
      </c>
      <c r="E57" s="39" t="s">
        <v>63</v>
      </c>
      <c r="F57" s="116">
        <v>104006</v>
      </c>
      <c r="G57" s="105"/>
      <c r="H57" s="31">
        <v>37214.37708333333</v>
      </c>
      <c r="I57" s="31">
        <v>37214.393055555556</v>
      </c>
      <c r="J57" s="74">
        <f>(I57-H57)*24</f>
        <v>0.3833333333604969</v>
      </c>
      <c r="K57" s="33">
        <f>(I57-H57)*24</f>
        <v>0.3833333333604969</v>
      </c>
      <c r="L57" s="38" t="s">
        <v>4</v>
      </c>
      <c r="M57" s="14" t="s">
        <v>28</v>
      </c>
      <c r="N57" s="39" t="s">
        <v>63</v>
      </c>
      <c r="O57" s="12">
        <f t="shared" si="0"/>
        <v>1</v>
      </c>
      <c r="P57" s="12">
        <f t="shared" si="1"/>
      </c>
      <c r="Q57" s="12">
        <f t="shared" si="2"/>
      </c>
      <c r="R57" s="12">
        <f t="shared" si="12"/>
        <v>1</v>
      </c>
      <c r="S57" s="3"/>
      <c r="T57" s="3"/>
      <c r="U57" s="3"/>
      <c r="V57" s="16"/>
      <c r="W57" s="16"/>
      <c r="X57" s="16"/>
      <c r="Y57" s="16"/>
      <c r="Z57" s="16"/>
      <c r="AA57" s="16"/>
    </row>
    <row r="58" spans="1:27" s="17" customFormat="1" ht="12.75">
      <c r="A58" s="69">
        <v>41</v>
      </c>
      <c r="B58" s="70">
        <v>37214.393055555556</v>
      </c>
      <c r="C58" s="70">
        <v>37215.481944444444</v>
      </c>
      <c r="D58" s="68">
        <f>(C58-B58)*24</f>
        <v>26.13333333330229</v>
      </c>
      <c r="E58" s="71" t="s">
        <v>92</v>
      </c>
      <c r="F58" s="117">
        <v>104007</v>
      </c>
      <c r="G58" s="106"/>
      <c r="H58" s="70">
        <v>37215.481944444444</v>
      </c>
      <c r="I58" s="70">
        <v>37215.49791666667</v>
      </c>
      <c r="J58" s="68">
        <f>(I58-H58)*24</f>
        <v>0.3833333333604969</v>
      </c>
      <c r="K58" s="68">
        <f>(I58-H58)*24</f>
        <v>0.3833333333604969</v>
      </c>
      <c r="L58" s="73" t="s">
        <v>90</v>
      </c>
      <c r="M58" s="72" t="s">
        <v>28</v>
      </c>
      <c r="N58" s="71" t="s">
        <v>91</v>
      </c>
      <c r="O58" s="12">
        <f t="shared" si="0"/>
        <v>1</v>
      </c>
      <c r="P58" s="12">
        <f t="shared" si="1"/>
      </c>
      <c r="Q58" s="12">
        <f t="shared" si="2"/>
      </c>
      <c r="R58" s="12">
        <f t="shared" si="12"/>
        <v>1</v>
      </c>
      <c r="S58" s="3"/>
      <c r="T58" s="3"/>
      <c r="U58" s="3"/>
      <c r="V58" s="16"/>
      <c r="W58" s="16"/>
      <c r="X58" s="16"/>
      <c r="Y58" s="16"/>
      <c r="Z58" s="16"/>
      <c r="AA58" s="16"/>
    </row>
    <row r="59" spans="1:27" s="17" customFormat="1" ht="12.75">
      <c r="A59" s="19">
        <v>42</v>
      </c>
      <c r="B59" s="31">
        <v>37215.49791666667</v>
      </c>
      <c r="C59" s="31">
        <v>37216.99930555555</v>
      </c>
      <c r="D59" s="74">
        <f>(C59-B59)*24</f>
        <v>36.033333333267365</v>
      </c>
      <c r="E59" s="39" t="s">
        <v>43</v>
      </c>
      <c r="F59" s="116"/>
      <c r="G59" s="105"/>
      <c r="H59" s="31"/>
      <c r="I59" s="31"/>
      <c r="J59" s="74">
        <f>(I59-H59)*24</f>
        <v>0</v>
      </c>
      <c r="K59" s="74">
        <f>(I59-H59)*24</f>
        <v>0</v>
      </c>
      <c r="L59" s="127" t="s">
        <v>26</v>
      </c>
      <c r="M59" s="128" t="s">
        <v>46</v>
      </c>
      <c r="N59" s="129" t="s">
        <v>47</v>
      </c>
      <c r="O59" s="12">
        <f t="shared" si="0"/>
      </c>
      <c r="P59" s="12">
        <f t="shared" si="1"/>
        <v>1</v>
      </c>
      <c r="Q59" s="12">
        <f t="shared" si="2"/>
      </c>
      <c r="R59" s="12">
        <f t="shared" si="12"/>
        <v>1</v>
      </c>
      <c r="S59" s="3"/>
      <c r="T59" s="3"/>
      <c r="U59" s="3"/>
      <c r="V59" s="16"/>
      <c r="W59" s="16"/>
      <c r="X59" s="16"/>
      <c r="Y59" s="16"/>
      <c r="Z59" s="16"/>
      <c r="AA59" s="16"/>
    </row>
    <row r="60" spans="1:27" s="17" customFormat="1" ht="12.75">
      <c r="A60" s="75"/>
      <c r="B60" s="76"/>
      <c r="C60" s="76"/>
      <c r="D60" s="114">
        <f>SUM(D49:D59)</f>
        <v>181.68333333340706</v>
      </c>
      <c r="E60" s="77"/>
      <c r="F60" s="118"/>
      <c r="G60" s="107"/>
      <c r="H60" s="76"/>
      <c r="I60" s="76"/>
      <c r="J60" s="114">
        <f>SUM(J49:J59)</f>
        <v>2.2999999998137355</v>
      </c>
      <c r="K60" s="114">
        <f>SUM(K49:K59)</f>
        <v>2.2999999998137355</v>
      </c>
      <c r="L60" s="78"/>
      <c r="M60" s="79"/>
      <c r="N60" s="77"/>
      <c r="O60" s="81"/>
      <c r="P60" s="81"/>
      <c r="Q60" s="81"/>
      <c r="R60" s="81"/>
      <c r="S60" s="3"/>
      <c r="T60" s="3"/>
      <c r="U60" s="3"/>
      <c r="V60" s="16"/>
      <c r="W60" s="16"/>
      <c r="X60" s="16"/>
      <c r="Y60" s="16"/>
      <c r="Z60" s="16"/>
      <c r="AA60" s="16"/>
    </row>
    <row r="61" spans="1:27" s="17" customFormat="1" ht="12.75">
      <c r="A61" s="19">
        <v>44</v>
      </c>
      <c r="B61" s="31">
        <v>37218.333333333336</v>
      </c>
      <c r="C61" s="31">
        <v>37218.464583333334</v>
      </c>
      <c r="D61" s="74">
        <f>(C61-B61)*24</f>
        <v>3.1499999999650754</v>
      </c>
      <c r="E61" s="39" t="s">
        <v>93</v>
      </c>
      <c r="F61" s="116"/>
      <c r="G61" s="105"/>
      <c r="H61" s="31">
        <v>37218.464583333334</v>
      </c>
      <c r="I61" s="31">
        <v>37218.555555555555</v>
      </c>
      <c r="J61" s="74">
        <f>(I61-H61)*24</f>
        <v>2.1833333332906477</v>
      </c>
      <c r="K61" s="33"/>
      <c r="L61" s="38"/>
      <c r="M61" s="14"/>
      <c r="N61" s="39"/>
      <c r="O61" s="82">
        <f aca="true" t="shared" si="13" ref="O61:O138">IF($M61="Store Lost",1,"")</f>
      </c>
      <c r="P61" s="82">
        <f aca="true" t="shared" si="14" ref="P61:P69">IF($L61="Scheduled",1,"")</f>
      </c>
      <c r="Q61" s="82">
        <f aca="true" t="shared" si="15" ref="Q61:Q138">IF($M61="Inhibits beam to user",1,"")</f>
      </c>
      <c r="R61" s="82">
        <f>SUM(O61:Q61)</f>
        <v>0</v>
      </c>
      <c r="S61" s="3"/>
      <c r="T61" s="3"/>
      <c r="U61" s="3"/>
      <c r="V61" s="16"/>
      <c r="W61" s="16"/>
      <c r="X61" s="16"/>
      <c r="Y61" s="16"/>
      <c r="Z61" s="16"/>
      <c r="AA61" s="16"/>
    </row>
    <row r="62" spans="1:27" s="17" customFormat="1" ht="12.75">
      <c r="A62" s="19"/>
      <c r="B62" s="31"/>
      <c r="C62" s="31"/>
      <c r="D62" s="74"/>
      <c r="E62" s="39"/>
      <c r="F62" s="124">
        <v>103995</v>
      </c>
      <c r="G62" s="109"/>
      <c r="H62" s="93">
        <v>37218.464583333334</v>
      </c>
      <c r="I62" s="93">
        <v>37218.464583333334</v>
      </c>
      <c r="J62" s="94"/>
      <c r="K62" s="94">
        <f aca="true" t="shared" si="16" ref="K62:K90">(I62-H62)*24</f>
        <v>0</v>
      </c>
      <c r="L62" s="95" t="s">
        <v>35</v>
      </c>
      <c r="M62" s="96" t="s">
        <v>28</v>
      </c>
      <c r="N62" s="97" t="s">
        <v>94</v>
      </c>
      <c r="O62" s="82">
        <f t="shared" si="13"/>
        <v>1</v>
      </c>
      <c r="P62" s="82">
        <f t="shared" si="14"/>
      </c>
      <c r="Q62" s="82">
        <f t="shared" si="15"/>
      </c>
      <c r="R62" s="82">
        <f aca="true" t="shared" si="17" ref="R62:R67">SUM(O62:Q62)</f>
        <v>1</v>
      </c>
      <c r="S62" s="3"/>
      <c r="T62" s="3"/>
      <c r="U62" s="3"/>
      <c r="V62" s="16"/>
      <c r="W62" s="16"/>
      <c r="X62" s="16"/>
      <c r="Y62" s="16"/>
      <c r="Z62" s="16"/>
      <c r="AA62" s="16"/>
    </row>
    <row r="63" spans="1:27" s="17" customFormat="1" ht="12.75">
      <c r="A63" s="19"/>
      <c r="B63" s="31"/>
      <c r="C63" s="31"/>
      <c r="D63" s="74"/>
      <c r="E63" s="39"/>
      <c r="F63" s="123">
        <v>103995</v>
      </c>
      <c r="G63" s="108"/>
      <c r="H63" s="98">
        <v>37218.464583333334</v>
      </c>
      <c r="I63" s="98">
        <v>37218.479166666664</v>
      </c>
      <c r="J63" s="99"/>
      <c r="K63" s="99">
        <f t="shared" si="16"/>
        <v>0.3499999999185093</v>
      </c>
      <c r="L63" s="100" t="s">
        <v>49</v>
      </c>
      <c r="M63" s="101" t="s">
        <v>41</v>
      </c>
      <c r="N63" s="102" t="s">
        <v>96</v>
      </c>
      <c r="O63" s="82">
        <f t="shared" si="13"/>
      </c>
      <c r="P63" s="82">
        <f t="shared" si="14"/>
      </c>
      <c r="Q63" s="82">
        <f t="shared" si="15"/>
        <v>1</v>
      </c>
      <c r="R63" s="82">
        <f t="shared" si="17"/>
        <v>1</v>
      </c>
      <c r="S63" s="3"/>
      <c r="T63" s="3"/>
      <c r="U63" s="3"/>
      <c r="V63" s="16"/>
      <c r="W63" s="16"/>
      <c r="X63" s="16"/>
      <c r="Y63" s="16"/>
      <c r="Z63" s="16"/>
      <c r="AA63" s="16"/>
    </row>
    <row r="64" spans="1:27" s="17" customFormat="1" ht="12.75">
      <c r="A64" s="19"/>
      <c r="B64" s="31"/>
      <c r="C64" s="31"/>
      <c r="D64" s="74"/>
      <c r="E64" s="39"/>
      <c r="F64" s="124">
        <v>103995</v>
      </c>
      <c r="G64" s="109"/>
      <c r="H64" s="93">
        <v>37218.479166666664</v>
      </c>
      <c r="I64" s="93">
        <v>37218.490277777775</v>
      </c>
      <c r="J64" s="94"/>
      <c r="K64" s="94">
        <f t="shared" si="16"/>
        <v>0.26666666666278616</v>
      </c>
      <c r="L64" s="95" t="s">
        <v>42</v>
      </c>
      <c r="M64" s="96" t="s">
        <v>41</v>
      </c>
      <c r="N64" s="97" t="s">
        <v>97</v>
      </c>
      <c r="O64" s="82">
        <f t="shared" si="13"/>
      </c>
      <c r="P64" s="82">
        <f t="shared" si="14"/>
      </c>
      <c r="Q64" s="82">
        <f t="shared" si="15"/>
        <v>1</v>
      </c>
      <c r="R64" s="82">
        <f t="shared" si="17"/>
        <v>1</v>
      </c>
      <c r="S64" s="3"/>
      <c r="T64" s="3"/>
      <c r="U64" s="3"/>
      <c r="V64" s="16"/>
      <c r="W64" s="16"/>
      <c r="X64" s="16"/>
      <c r="Y64" s="16"/>
      <c r="Z64" s="16"/>
      <c r="AA64" s="16"/>
    </row>
    <row r="65" spans="1:27" s="17" customFormat="1" ht="12.75">
      <c r="A65" s="19"/>
      <c r="B65" s="31"/>
      <c r="C65" s="31"/>
      <c r="D65" s="74"/>
      <c r="E65" s="39"/>
      <c r="F65" s="123">
        <v>103995</v>
      </c>
      <c r="G65" s="108"/>
      <c r="H65" s="98">
        <v>37218.490277777775</v>
      </c>
      <c r="I65" s="98">
        <v>37218.525</v>
      </c>
      <c r="J65" s="99"/>
      <c r="K65" s="99">
        <f t="shared" si="16"/>
        <v>0.8333333334303461</v>
      </c>
      <c r="L65" s="100" t="s">
        <v>35</v>
      </c>
      <c r="M65" s="101" t="s">
        <v>41</v>
      </c>
      <c r="N65" s="102" t="s">
        <v>98</v>
      </c>
      <c r="O65" s="82">
        <f t="shared" si="13"/>
      </c>
      <c r="P65" s="82">
        <f t="shared" si="14"/>
      </c>
      <c r="Q65" s="82">
        <f t="shared" si="15"/>
        <v>1</v>
      </c>
      <c r="R65" s="82">
        <f t="shared" si="17"/>
        <v>1</v>
      </c>
      <c r="S65" s="3"/>
      <c r="T65" s="3"/>
      <c r="U65" s="3"/>
      <c r="V65" s="16"/>
      <c r="W65" s="16"/>
      <c r="X65" s="16"/>
      <c r="Y65" s="16"/>
      <c r="Z65" s="16"/>
      <c r="AA65" s="16"/>
    </row>
    <row r="66" spans="1:27" s="17" customFormat="1" ht="12.75">
      <c r="A66" s="19"/>
      <c r="B66" s="31"/>
      <c r="C66" s="31"/>
      <c r="D66" s="74"/>
      <c r="E66" s="39"/>
      <c r="F66" s="124">
        <v>103995</v>
      </c>
      <c r="G66" s="109"/>
      <c r="H66" s="93">
        <v>37218.525</v>
      </c>
      <c r="I66" s="93">
        <v>37218.53958333333</v>
      </c>
      <c r="J66" s="94"/>
      <c r="K66" s="94">
        <f t="shared" si="16"/>
        <v>0.3499999999185093</v>
      </c>
      <c r="L66" s="95" t="s">
        <v>44</v>
      </c>
      <c r="M66" s="96" t="s">
        <v>41</v>
      </c>
      <c r="N66" s="97" t="s">
        <v>99</v>
      </c>
      <c r="O66" s="82">
        <f t="shared" si="13"/>
      </c>
      <c r="P66" s="82">
        <f t="shared" si="14"/>
      </c>
      <c r="Q66" s="82">
        <f t="shared" si="15"/>
        <v>1</v>
      </c>
      <c r="R66" s="82">
        <f t="shared" si="17"/>
        <v>1</v>
      </c>
      <c r="S66" s="3"/>
      <c r="T66" s="3"/>
      <c r="U66" s="3"/>
      <c r="V66" s="16"/>
      <c r="W66" s="16"/>
      <c r="X66" s="16"/>
      <c r="Y66" s="16"/>
      <c r="Z66" s="16"/>
      <c r="AA66" s="16"/>
    </row>
    <row r="67" spans="1:27" s="17" customFormat="1" ht="12.75">
      <c r="A67" s="19"/>
      <c r="B67" s="31"/>
      <c r="C67" s="31"/>
      <c r="D67" s="74"/>
      <c r="E67" s="39"/>
      <c r="F67" s="123">
        <v>103995</v>
      </c>
      <c r="G67" s="108"/>
      <c r="H67" s="98">
        <v>37218.53958333333</v>
      </c>
      <c r="I67" s="98">
        <v>37218.555555555555</v>
      </c>
      <c r="J67" s="99"/>
      <c r="K67" s="99">
        <f t="shared" si="16"/>
        <v>0.3833333333604969</v>
      </c>
      <c r="L67" s="100" t="s">
        <v>35</v>
      </c>
      <c r="M67" s="101" t="s">
        <v>41</v>
      </c>
      <c r="N67" s="102" t="s">
        <v>98</v>
      </c>
      <c r="O67" s="82">
        <f t="shared" si="13"/>
      </c>
      <c r="P67" s="82">
        <f t="shared" si="14"/>
      </c>
      <c r="Q67" s="82">
        <f t="shared" si="15"/>
        <v>1</v>
      </c>
      <c r="R67" s="82">
        <f t="shared" si="17"/>
        <v>1</v>
      </c>
      <c r="S67" s="3"/>
      <c r="T67" s="3"/>
      <c r="U67" s="3"/>
      <c r="V67" s="16"/>
      <c r="W67" s="16"/>
      <c r="X67" s="16"/>
      <c r="Y67" s="16"/>
      <c r="Z67" s="16"/>
      <c r="AA67" s="16"/>
    </row>
    <row r="68" spans="1:27" s="17" customFormat="1" ht="12.75">
      <c r="A68" s="69">
        <v>45</v>
      </c>
      <c r="B68" s="70">
        <v>37218.555555555555</v>
      </c>
      <c r="C68" s="70">
        <v>37221.552777777775</v>
      </c>
      <c r="D68" s="68">
        <f>(C68-B68)*24</f>
        <v>71.93333333329065</v>
      </c>
      <c r="E68" s="71" t="s">
        <v>95</v>
      </c>
      <c r="F68" s="117">
        <v>104014</v>
      </c>
      <c r="G68" s="106"/>
      <c r="H68" s="70">
        <v>37221.552777777775</v>
      </c>
      <c r="I68" s="70">
        <v>37221.589583333334</v>
      </c>
      <c r="J68" s="68">
        <f>(I68-H68)*24</f>
        <v>0.8833333334187046</v>
      </c>
      <c r="K68" s="68">
        <f t="shared" si="16"/>
        <v>0.8833333334187046</v>
      </c>
      <c r="L68" s="73" t="s">
        <v>4</v>
      </c>
      <c r="M68" s="72" t="s">
        <v>28</v>
      </c>
      <c r="N68" s="71" t="s">
        <v>100</v>
      </c>
      <c r="O68" s="82">
        <f t="shared" si="13"/>
        <v>1</v>
      </c>
      <c r="P68" s="82">
        <f t="shared" si="14"/>
      </c>
      <c r="Q68" s="82">
        <f t="shared" si="15"/>
      </c>
      <c r="R68" s="82">
        <f>SUM(O68:Q68)</f>
        <v>1</v>
      </c>
      <c r="S68" s="3"/>
      <c r="T68" s="3"/>
      <c r="U68" s="3"/>
      <c r="V68" s="16"/>
      <c r="W68" s="16"/>
      <c r="X68" s="16"/>
      <c r="Y68" s="16"/>
      <c r="Z68" s="16"/>
      <c r="AA68" s="16"/>
    </row>
    <row r="69" spans="1:27" s="17" customFormat="1" ht="12.75">
      <c r="A69" s="19">
        <v>46</v>
      </c>
      <c r="B69" s="31">
        <v>37221.589583333334</v>
      </c>
      <c r="C69" s="31">
        <v>37222</v>
      </c>
      <c r="D69" s="74">
        <f>(C69-B69)*24</f>
        <v>9.849999999976717</v>
      </c>
      <c r="E69" s="39" t="s">
        <v>43</v>
      </c>
      <c r="F69" s="116"/>
      <c r="G69" s="105"/>
      <c r="H69" s="31"/>
      <c r="I69" s="31"/>
      <c r="J69" s="74">
        <f>(I69-H69)*24</f>
        <v>0</v>
      </c>
      <c r="K69" s="74">
        <f t="shared" si="16"/>
        <v>0</v>
      </c>
      <c r="L69" s="127" t="s">
        <v>26</v>
      </c>
      <c r="M69" s="128" t="s">
        <v>46</v>
      </c>
      <c r="N69" s="129" t="s">
        <v>47</v>
      </c>
      <c r="O69" s="83">
        <f t="shared" si="13"/>
      </c>
      <c r="P69" s="83">
        <f t="shared" si="14"/>
        <v>1</v>
      </c>
      <c r="Q69" s="83">
        <f t="shared" si="15"/>
      </c>
      <c r="R69" s="83">
        <f>SUM(O69:Q69)</f>
        <v>1</v>
      </c>
      <c r="S69" s="3"/>
      <c r="T69" s="3"/>
      <c r="U69" s="3"/>
      <c r="V69" s="16"/>
      <c r="W69" s="16"/>
      <c r="X69" s="16"/>
      <c r="Y69" s="16"/>
      <c r="Z69" s="16"/>
      <c r="AA69" s="16"/>
    </row>
    <row r="70" spans="1:27" s="17" customFormat="1" ht="12.75">
      <c r="A70" s="75"/>
      <c r="B70" s="76"/>
      <c r="C70" s="76"/>
      <c r="D70" s="114">
        <f>SUM(D61:D69)</f>
        <v>84.93333333323244</v>
      </c>
      <c r="E70" s="77"/>
      <c r="F70" s="118"/>
      <c r="G70" s="107"/>
      <c r="H70" s="76"/>
      <c r="I70" s="76"/>
      <c r="J70" s="114">
        <f>SUM(J61:J69)</f>
        <v>3.0666666667093523</v>
      </c>
      <c r="K70" s="114">
        <f>SUM(K61:K69)</f>
        <v>3.0666666667093523</v>
      </c>
      <c r="L70" s="78"/>
      <c r="M70" s="79"/>
      <c r="N70" s="77"/>
      <c r="O70" s="81"/>
      <c r="P70" s="81"/>
      <c r="Q70" s="81"/>
      <c r="R70" s="81"/>
      <c r="S70" s="3"/>
      <c r="T70" s="3"/>
      <c r="U70" s="3"/>
      <c r="V70" s="16"/>
      <c r="W70" s="16"/>
      <c r="X70" s="16"/>
      <c r="Y70" s="16"/>
      <c r="Z70" s="16"/>
      <c r="AA70" s="16"/>
    </row>
    <row r="71" spans="1:27" s="17" customFormat="1" ht="12.75">
      <c r="A71" s="19">
        <v>51</v>
      </c>
      <c r="B71" s="31">
        <v>37222.666666666664</v>
      </c>
      <c r="C71" s="31">
        <v>37223.67916666667</v>
      </c>
      <c r="D71" s="74">
        <f>(C71-B71)*24</f>
        <v>24.300000000104774</v>
      </c>
      <c r="E71" s="39" t="s">
        <v>101</v>
      </c>
      <c r="F71" s="116">
        <v>104020</v>
      </c>
      <c r="G71" s="105"/>
      <c r="H71" s="31">
        <v>37223.67916666667</v>
      </c>
      <c r="I71" s="31">
        <v>37223.717361111114</v>
      </c>
      <c r="J71" s="74">
        <f>(I71-H71)*24</f>
        <v>0.9166666666860692</v>
      </c>
      <c r="K71" s="74">
        <f t="shared" si="16"/>
        <v>0.9166666666860692</v>
      </c>
      <c r="L71" s="38" t="s">
        <v>44</v>
      </c>
      <c r="M71" s="14" t="s">
        <v>28</v>
      </c>
      <c r="N71" s="39" t="s">
        <v>103</v>
      </c>
      <c r="O71" s="82">
        <f t="shared" si="13"/>
        <v>1</v>
      </c>
      <c r="P71" s="82"/>
      <c r="Q71" s="82">
        <f t="shared" si="15"/>
      </c>
      <c r="R71" s="82">
        <f aca="true" t="shared" si="18" ref="R71:R86">SUM(O71:Q71)</f>
        <v>1</v>
      </c>
      <c r="S71" s="3"/>
      <c r="T71" s="3"/>
      <c r="U71" s="3"/>
      <c r="V71" s="16"/>
      <c r="W71" s="16"/>
      <c r="X71" s="16"/>
      <c r="Y71" s="16"/>
      <c r="Z71" s="16"/>
      <c r="AA71" s="16"/>
    </row>
    <row r="72" spans="1:27" s="17" customFormat="1" ht="12.75">
      <c r="A72" s="69">
        <v>53</v>
      </c>
      <c r="B72" s="70">
        <v>37223.717361111114</v>
      </c>
      <c r="C72" s="70">
        <v>37224.23055555556</v>
      </c>
      <c r="D72" s="68">
        <f>(C72-B72)*24</f>
        <v>12.316666666651145</v>
      </c>
      <c r="E72" s="71" t="s">
        <v>102</v>
      </c>
      <c r="F72" s="117"/>
      <c r="G72" s="106"/>
      <c r="H72" s="70">
        <v>37224.23055555556</v>
      </c>
      <c r="I72" s="70">
        <v>37224.25625</v>
      </c>
      <c r="J72" s="68">
        <f>(I72-H72)*24</f>
        <v>0.6166666665812954</v>
      </c>
      <c r="K72" s="68"/>
      <c r="L72" s="73"/>
      <c r="M72" s="72"/>
      <c r="N72" s="71"/>
      <c r="O72" s="82">
        <f t="shared" si="13"/>
      </c>
      <c r="P72" s="82"/>
      <c r="Q72" s="82">
        <f t="shared" si="15"/>
      </c>
      <c r="R72" s="82">
        <f t="shared" si="18"/>
        <v>0</v>
      </c>
      <c r="S72" s="3"/>
      <c r="T72" s="3"/>
      <c r="U72" s="3"/>
      <c r="V72" s="16"/>
      <c r="W72" s="16"/>
      <c r="X72" s="16"/>
      <c r="Y72" s="16"/>
      <c r="Z72" s="16"/>
      <c r="AA72" s="16"/>
    </row>
    <row r="73" spans="1:27" s="17" customFormat="1" ht="12.75">
      <c r="A73" s="69"/>
      <c r="B73" s="70"/>
      <c r="C73" s="70"/>
      <c r="D73" s="68"/>
      <c r="E73" s="71"/>
      <c r="F73" s="124">
        <v>104021</v>
      </c>
      <c r="G73" s="109"/>
      <c r="H73" s="93">
        <v>37224.23055555556</v>
      </c>
      <c r="I73" s="93">
        <v>37224.24652777778</v>
      </c>
      <c r="J73" s="94"/>
      <c r="K73" s="94">
        <f t="shared" si="16"/>
        <v>0.3833333333604969</v>
      </c>
      <c r="L73" s="95" t="s">
        <v>44</v>
      </c>
      <c r="M73" s="96" t="s">
        <v>28</v>
      </c>
      <c r="N73" s="97" t="s">
        <v>104</v>
      </c>
      <c r="O73" s="82">
        <f t="shared" si="13"/>
        <v>1</v>
      </c>
      <c r="P73" s="82"/>
      <c r="Q73" s="82">
        <f t="shared" si="15"/>
      </c>
      <c r="R73" s="82">
        <f t="shared" si="18"/>
        <v>1</v>
      </c>
      <c r="S73" s="3"/>
      <c r="T73" s="3"/>
      <c r="U73" s="3"/>
      <c r="V73" s="16"/>
      <c r="W73" s="16"/>
      <c r="X73" s="16"/>
      <c r="Y73" s="16"/>
      <c r="Z73" s="16"/>
      <c r="AA73" s="16"/>
    </row>
    <row r="74" spans="1:27" s="17" customFormat="1" ht="12.75">
      <c r="A74" s="69"/>
      <c r="B74" s="70"/>
      <c r="C74" s="70"/>
      <c r="D74" s="68"/>
      <c r="E74" s="71"/>
      <c r="F74" s="123">
        <v>104021</v>
      </c>
      <c r="G74" s="108"/>
      <c r="H74" s="98">
        <v>37224.24652777778</v>
      </c>
      <c r="I74" s="98">
        <v>37224.251388888886</v>
      </c>
      <c r="J74" s="99"/>
      <c r="K74" s="99">
        <f t="shared" si="16"/>
        <v>0.11666666652308777</v>
      </c>
      <c r="L74" s="100" t="s">
        <v>90</v>
      </c>
      <c r="M74" s="101" t="s">
        <v>41</v>
      </c>
      <c r="N74" s="102" t="s">
        <v>116</v>
      </c>
      <c r="O74" s="82">
        <f t="shared" si="13"/>
      </c>
      <c r="P74" s="82"/>
      <c r="Q74" s="82">
        <f t="shared" si="15"/>
        <v>1</v>
      </c>
      <c r="R74" s="82">
        <f t="shared" si="18"/>
        <v>1</v>
      </c>
      <c r="S74" s="3"/>
      <c r="T74" s="3"/>
      <c r="U74" s="3"/>
      <c r="V74" s="16"/>
      <c r="W74" s="16"/>
      <c r="X74" s="16"/>
      <c r="Y74" s="16"/>
      <c r="Z74" s="16"/>
      <c r="AA74" s="16"/>
    </row>
    <row r="75" spans="1:27" s="17" customFormat="1" ht="12.75">
      <c r="A75" s="69"/>
      <c r="B75" s="70"/>
      <c r="C75" s="70"/>
      <c r="D75" s="68"/>
      <c r="E75" s="71"/>
      <c r="F75" s="124">
        <v>104021</v>
      </c>
      <c r="G75" s="109"/>
      <c r="H75" s="93">
        <v>37224.251388888886</v>
      </c>
      <c r="I75" s="93">
        <v>37224.25625</v>
      </c>
      <c r="J75" s="94"/>
      <c r="K75" s="94">
        <f t="shared" si="16"/>
        <v>0.11666666669771075</v>
      </c>
      <c r="L75" s="95" t="s">
        <v>44</v>
      </c>
      <c r="M75" s="96" t="s">
        <v>41</v>
      </c>
      <c r="N75" s="97" t="s">
        <v>105</v>
      </c>
      <c r="O75" s="82">
        <f t="shared" si="13"/>
      </c>
      <c r="P75" s="82"/>
      <c r="Q75" s="82">
        <f t="shared" si="15"/>
        <v>1</v>
      </c>
      <c r="R75" s="82">
        <f t="shared" si="18"/>
        <v>1</v>
      </c>
      <c r="S75" s="3"/>
      <c r="T75" s="3"/>
      <c r="U75" s="3"/>
      <c r="V75" s="16"/>
      <c r="W75" s="16"/>
      <c r="X75" s="16"/>
      <c r="Y75" s="16"/>
      <c r="Z75" s="16"/>
      <c r="AA75" s="16"/>
    </row>
    <row r="76" spans="1:27" s="17" customFormat="1" ht="12.75">
      <c r="A76" s="19">
        <v>54</v>
      </c>
      <c r="B76" s="31">
        <v>37224.25625</v>
      </c>
      <c r="C76" s="31">
        <v>37224.52916666667</v>
      </c>
      <c r="D76" s="74">
        <f>(C76-B76)*24</f>
        <v>6.550000000046566</v>
      </c>
      <c r="E76" s="39" t="s">
        <v>175</v>
      </c>
      <c r="F76" s="116"/>
      <c r="G76" s="105"/>
      <c r="H76" s="31">
        <v>37224.52916666667</v>
      </c>
      <c r="I76" s="31">
        <v>37224.57083333333</v>
      </c>
      <c r="J76" s="74">
        <f>(I76-H76)*24</f>
        <v>0.9999999999417923</v>
      </c>
      <c r="K76" s="33"/>
      <c r="L76" s="38"/>
      <c r="M76" s="14"/>
      <c r="N76" s="39"/>
      <c r="O76" s="82">
        <f t="shared" si="13"/>
      </c>
      <c r="P76" s="82"/>
      <c r="Q76" s="82">
        <f t="shared" si="15"/>
      </c>
      <c r="R76" s="82">
        <f t="shared" si="18"/>
        <v>0</v>
      </c>
      <c r="S76" s="3"/>
      <c r="T76" s="3"/>
      <c r="U76" s="3"/>
      <c r="V76" s="16"/>
      <c r="W76" s="16"/>
      <c r="X76" s="16"/>
      <c r="Y76" s="16"/>
      <c r="Z76" s="16"/>
      <c r="AA76" s="16"/>
    </row>
    <row r="77" spans="1:27" s="17" customFormat="1" ht="12.75">
      <c r="A77" s="19"/>
      <c r="B77" s="31"/>
      <c r="C77" s="31"/>
      <c r="D77" s="74"/>
      <c r="E77" s="39"/>
      <c r="F77" s="124">
        <v>104022</v>
      </c>
      <c r="G77" s="109"/>
      <c r="H77" s="93">
        <v>37224.52916666667</v>
      </c>
      <c r="I77" s="93">
        <v>37224.555555555555</v>
      </c>
      <c r="J77" s="94"/>
      <c r="K77" s="94">
        <f t="shared" si="16"/>
        <v>0.6333333333022892</v>
      </c>
      <c r="L77" s="95" t="s">
        <v>42</v>
      </c>
      <c r="M77" s="96" t="s">
        <v>28</v>
      </c>
      <c r="N77" s="97" t="s">
        <v>109</v>
      </c>
      <c r="O77" s="82">
        <f t="shared" si="13"/>
        <v>1</v>
      </c>
      <c r="P77" s="82"/>
      <c r="Q77" s="82">
        <f t="shared" si="15"/>
      </c>
      <c r="R77" s="82">
        <f t="shared" si="18"/>
        <v>1</v>
      </c>
      <c r="S77" s="3"/>
      <c r="T77" s="3"/>
      <c r="U77" s="3"/>
      <c r="V77" s="16"/>
      <c r="W77" s="16"/>
      <c r="X77" s="16"/>
      <c r="Y77" s="16"/>
      <c r="Z77" s="16"/>
      <c r="AA77" s="16"/>
    </row>
    <row r="78" spans="1:27" s="17" customFormat="1" ht="12.75">
      <c r="A78" s="19"/>
      <c r="B78" s="31"/>
      <c r="C78" s="31"/>
      <c r="D78" s="74"/>
      <c r="E78" s="39"/>
      <c r="F78" s="123">
        <v>104022</v>
      </c>
      <c r="G78" s="108"/>
      <c r="H78" s="98">
        <v>37224.555555555555</v>
      </c>
      <c r="I78" s="98">
        <v>37224.57083333333</v>
      </c>
      <c r="J78" s="99"/>
      <c r="K78" s="99">
        <f t="shared" si="16"/>
        <v>0.3666666666395031</v>
      </c>
      <c r="L78" s="100" t="s">
        <v>90</v>
      </c>
      <c r="M78" s="101" t="s">
        <v>41</v>
      </c>
      <c r="N78" s="102" t="s">
        <v>110</v>
      </c>
      <c r="O78" s="82">
        <f t="shared" si="13"/>
      </c>
      <c r="P78" s="82"/>
      <c r="Q78" s="82">
        <f t="shared" si="15"/>
        <v>1</v>
      </c>
      <c r="R78" s="82">
        <f t="shared" si="18"/>
        <v>1</v>
      </c>
      <c r="S78" s="3"/>
      <c r="T78" s="3"/>
      <c r="U78" s="3"/>
      <c r="V78" s="16"/>
      <c r="W78" s="16"/>
      <c r="X78" s="16"/>
      <c r="Y78" s="16"/>
      <c r="Z78" s="16"/>
      <c r="AA78" s="16"/>
    </row>
    <row r="79" spans="1:27" s="17" customFormat="1" ht="12.75">
      <c r="A79" s="69">
        <v>55</v>
      </c>
      <c r="B79" s="70">
        <v>37224.57083333333</v>
      </c>
      <c r="C79" s="70">
        <v>37224.71666666667</v>
      </c>
      <c r="D79" s="68">
        <f>(C79-B79)*24</f>
        <v>3.5000000000582077</v>
      </c>
      <c r="E79" s="71" t="s">
        <v>176</v>
      </c>
      <c r="F79" s="117">
        <v>104023</v>
      </c>
      <c r="G79" s="106"/>
      <c r="H79" s="70">
        <v>37224.71666666667</v>
      </c>
      <c r="I79" s="70">
        <v>37224.748611111114</v>
      </c>
      <c r="J79" s="68">
        <f>(I79-H79)*24</f>
        <v>0.7666666667209938</v>
      </c>
      <c r="K79" s="68">
        <f t="shared" si="16"/>
        <v>0.7666666667209938</v>
      </c>
      <c r="L79" s="73" t="s">
        <v>42</v>
      </c>
      <c r="M79" s="72" t="s">
        <v>28</v>
      </c>
      <c r="N79" s="71" t="s">
        <v>109</v>
      </c>
      <c r="O79" s="82">
        <f t="shared" si="13"/>
        <v>1</v>
      </c>
      <c r="P79" s="82"/>
      <c r="Q79" s="82">
        <f t="shared" si="15"/>
      </c>
      <c r="R79" s="82">
        <f t="shared" si="18"/>
        <v>1</v>
      </c>
      <c r="S79" s="3"/>
      <c r="T79" s="3"/>
      <c r="U79" s="3"/>
      <c r="V79" s="16"/>
      <c r="W79" s="16"/>
      <c r="X79" s="16"/>
      <c r="Y79" s="16"/>
      <c r="Z79" s="16"/>
      <c r="AA79" s="16"/>
    </row>
    <row r="80" spans="1:27" s="17" customFormat="1" ht="12.75">
      <c r="A80" s="19">
        <v>56</v>
      </c>
      <c r="B80" s="31">
        <v>37224.748611111114</v>
      </c>
      <c r="C80" s="31">
        <v>37226.134722222225</v>
      </c>
      <c r="D80" s="74">
        <f aca="true" t="shared" si="19" ref="D80:D86">(C80-B80)*24</f>
        <v>33.266666666662786</v>
      </c>
      <c r="E80" s="39" t="s">
        <v>106</v>
      </c>
      <c r="F80" s="116">
        <v>104026</v>
      </c>
      <c r="G80" s="105"/>
      <c r="H80" s="31">
        <v>37226.134722222225</v>
      </c>
      <c r="I80" s="31">
        <v>37226.14375</v>
      </c>
      <c r="J80" s="74">
        <f>(I80-H80)*24</f>
        <v>0.2166666666744277</v>
      </c>
      <c r="K80" s="74">
        <f t="shared" si="16"/>
        <v>0.2166666666744277</v>
      </c>
      <c r="L80" s="38" t="s">
        <v>4</v>
      </c>
      <c r="M80" s="14" t="s">
        <v>28</v>
      </c>
      <c r="N80" s="39" t="s">
        <v>111</v>
      </c>
      <c r="O80" s="82">
        <f t="shared" si="13"/>
        <v>1</v>
      </c>
      <c r="P80" s="82"/>
      <c r="Q80" s="82">
        <f t="shared" si="15"/>
      </c>
      <c r="R80" s="82">
        <f t="shared" si="18"/>
        <v>1</v>
      </c>
      <c r="S80" s="3"/>
      <c r="T80" s="3"/>
      <c r="U80" s="3"/>
      <c r="V80" s="16"/>
      <c r="W80" s="16"/>
      <c r="X80" s="16"/>
      <c r="Y80" s="16"/>
      <c r="Z80" s="16"/>
      <c r="AA80" s="16"/>
    </row>
    <row r="81" spans="1:27" s="17" customFormat="1" ht="12.75">
      <c r="A81" s="69">
        <v>57</v>
      </c>
      <c r="B81" s="70">
        <v>37226.14375</v>
      </c>
      <c r="C81" s="70">
        <v>37227.06458333333</v>
      </c>
      <c r="D81" s="68">
        <f t="shared" si="19"/>
        <v>22.09999999991851</v>
      </c>
      <c r="E81" s="71" t="s">
        <v>107</v>
      </c>
      <c r="F81" s="117">
        <v>104027</v>
      </c>
      <c r="G81" s="106"/>
      <c r="H81" s="70">
        <v>37227.06458333333</v>
      </c>
      <c r="I81" s="70">
        <v>37227.075</v>
      </c>
      <c r="J81" s="68">
        <f>(I81-H81)*24</f>
        <v>0.24999999994179234</v>
      </c>
      <c r="K81" s="68">
        <f t="shared" si="16"/>
        <v>0.24999999994179234</v>
      </c>
      <c r="L81" s="73" t="s">
        <v>4</v>
      </c>
      <c r="M81" s="72" t="s">
        <v>28</v>
      </c>
      <c r="N81" s="71" t="s">
        <v>112</v>
      </c>
      <c r="O81" s="82">
        <f t="shared" si="13"/>
        <v>1</v>
      </c>
      <c r="P81" s="82"/>
      <c r="Q81" s="82">
        <f t="shared" si="15"/>
      </c>
      <c r="R81" s="82">
        <f t="shared" si="18"/>
        <v>1</v>
      </c>
      <c r="S81" s="3"/>
      <c r="T81" s="3"/>
      <c r="U81" s="3"/>
      <c r="V81" s="16"/>
      <c r="W81" s="16"/>
      <c r="X81" s="16"/>
      <c r="Y81" s="16"/>
      <c r="Z81" s="16"/>
      <c r="AA81" s="16"/>
    </row>
    <row r="82" spans="1:27" s="17" customFormat="1" ht="12.75">
      <c r="A82" s="19">
        <v>58</v>
      </c>
      <c r="B82" s="31">
        <v>37227.075</v>
      </c>
      <c r="C82" s="31">
        <v>37227.49652777778</v>
      </c>
      <c r="D82" s="74">
        <f t="shared" si="19"/>
        <v>10.116666666814126</v>
      </c>
      <c r="E82" s="39" t="s">
        <v>108</v>
      </c>
      <c r="F82" s="116"/>
      <c r="G82" s="105"/>
      <c r="H82" s="31">
        <v>37227.49652777778</v>
      </c>
      <c r="I82" s="31">
        <v>37227.52638888889</v>
      </c>
      <c r="J82" s="74">
        <f>(I82-H82)*24</f>
        <v>0.7166666665580124</v>
      </c>
      <c r="K82" s="33"/>
      <c r="L82" s="38"/>
      <c r="M82" s="14"/>
      <c r="N82" s="39"/>
      <c r="O82" s="82">
        <f t="shared" si="13"/>
      </c>
      <c r="P82" s="82"/>
      <c r="Q82" s="82">
        <f t="shared" si="15"/>
      </c>
      <c r="R82" s="82">
        <f t="shared" si="18"/>
        <v>0</v>
      </c>
      <c r="S82" s="3"/>
      <c r="T82" s="3"/>
      <c r="U82" s="3"/>
      <c r="V82" s="16"/>
      <c r="W82" s="16"/>
      <c r="X82" s="16"/>
      <c r="Y82" s="16"/>
      <c r="Z82" s="16"/>
      <c r="AA82" s="16"/>
    </row>
    <row r="83" spans="1:27" s="17" customFormat="1" ht="12.75">
      <c r="A83" s="19"/>
      <c r="B83" s="31"/>
      <c r="C83" s="31"/>
      <c r="D83" s="74"/>
      <c r="E83" s="39"/>
      <c r="F83" s="124">
        <v>104028</v>
      </c>
      <c r="G83" s="109"/>
      <c r="H83" s="93">
        <v>37227.49652777778</v>
      </c>
      <c r="I83" s="93">
        <v>37227.501388888886</v>
      </c>
      <c r="J83" s="94"/>
      <c r="K83" s="94">
        <f t="shared" si="16"/>
        <v>0.11666666652308777</v>
      </c>
      <c r="L83" s="95" t="s">
        <v>5</v>
      </c>
      <c r="M83" s="96" t="s">
        <v>28</v>
      </c>
      <c r="N83" s="97" t="s">
        <v>114</v>
      </c>
      <c r="O83" s="82">
        <f t="shared" si="13"/>
        <v>1</v>
      </c>
      <c r="P83" s="82"/>
      <c r="Q83" s="82">
        <f t="shared" si="15"/>
      </c>
      <c r="R83" s="82">
        <f t="shared" si="18"/>
        <v>1</v>
      </c>
      <c r="S83" s="3"/>
      <c r="T83" s="3"/>
      <c r="U83" s="3"/>
      <c r="V83" s="16"/>
      <c r="W83" s="16"/>
      <c r="X83" s="16"/>
      <c r="Y83" s="16"/>
      <c r="Z83" s="16"/>
      <c r="AA83" s="16"/>
    </row>
    <row r="84" spans="1:27" s="17" customFormat="1" ht="12.75">
      <c r="A84" s="19"/>
      <c r="B84" s="31"/>
      <c r="C84" s="31"/>
      <c r="D84" s="74"/>
      <c r="E84" s="39"/>
      <c r="F84" s="123">
        <v>104028</v>
      </c>
      <c r="G84" s="108"/>
      <c r="H84" s="98">
        <v>37227.501388888886</v>
      </c>
      <c r="I84" s="98">
        <v>37227.510416666664</v>
      </c>
      <c r="J84" s="99"/>
      <c r="K84" s="99">
        <f t="shared" si="16"/>
        <v>0.2166666666744277</v>
      </c>
      <c r="L84" s="100" t="s">
        <v>49</v>
      </c>
      <c r="M84" s="101" t="s">
        <v>41</v>
      </c>
      <c r="N84" s="102" t="s">
        <v>113</v>
      </c>
      <c r="O84" s="82">
        <f t="shared" si="13"/>
      </c>
      <c r="P84" s="82"/>
      <c r="Q84" s="82">
        <f t="shared" si="15"/>
        <v>1</v>
      </c>
      <c r="R84" s="82">
        <f t="shared" si="18"/>
        <v>1</v>
      </c>
      <c r="S84" s="3"/>
      <c r="T84" s="3"/>
      <c r="U84" s="3"/>
      <c r="V84" s="16"/>
      <c r="W84" s="16"/>
      <c r="X84" s="16"/>
      <c r="Y84" s="16"/>
      <c r="Z84" s="16"/>
      <c r="AA84" s="16"/>
    </row>
    <row r="85" spans="1:27" s="17" customFormat="1" ht="12.75">
      <c r="A85" s="19"/>
      <c r="B85" s="31"/>
      <c r="C85" s="31"/>
      <c r="D85" s="74"/>
      <c r="E85" s="39"/>
      <c r="F85" s="124">
        <v>104028</v>
      </c>
      <c r="G85" s="109"/>
      <c r="H85" s="93">
        <v>37227.510416666664</v>
      </c>
      <c r="I85" s="93">
        <v>37227.52638888889</v>
      </c>
      <c r="J85" s="94"/>
      <c r="K85" s="94">
        <f t="shared" si="16"/>
        <v>0.3833333333604969</v>
      </c>
      <c r="L85" s="95" t="s">
        <v>5</v>
      </c>
      <c r="M85" s="96" t="s">
        <v>41</v>
      </c>
      <c r="N85" s="97" t="s">
        <v>115</v>
      </c>
      <c r="O85" s="82">
        <f t="shared" si="13"/>
      </c>
      <c r="P85" s="82"/>
      <c r="Q85" s="82">
        <f t="shared" si="15"/>
        <v>1</v>
      </c>
      <c r="R85" s="82">
        <f t="shared" si="18"/>
        <v>1</v>
      </c>
      <c r="S85" s="3"/>
      <c r="T85" s="3"/>
      <c r="U85" s="3"/>
      <c r="V85" s="16"/>
      <c r="W85" s="16"/>
      <c r="X85" s="16"/>
      <c r="Y85" s="16"/>
      <c r="Z85" s="16"/>
      <c r="AA85" s="16"/>
    </row>
    <row r="86" spans="1:27" s="17" customFormat="1" ht="12.75">
      <c r="A86" s="69">
        <v>59</v>
      </c>
      <c r="B86" s="70">
        <v>37227.52638888889</v>
      </c>
      <c r="C86" s="70">
        <v>37228.33263888889</v>
      </c>
      <c r="D86" s="68">
        <f t="shared" si="19"/>
        <v>19.350000000034925</v>
      </c>
      <c r="E86" s="71" t="s">
        <v>43</v>
      </c>
      <c r="F86" s="117"/>
      <c r="G86" s="106"/>
      <c r="H86" s="70">
        <v>37228.33263888889</v>
      </c>
      <c r="I86" s="70">
        <v>37228.33263888889</v>
      </c>
      <c r="J86" s="68">
        <f>(I86-H86)*24</f>
        <v>0</v>
      </c>
      <c r="K86" s="68">
        <f t="shared" si="16"/>
        <v>0</v>
      </c>
      <c r="L86" s="73" t="s">
        <v>26</v>
      </c>
      <c r="M86" s="72" t="s">
        <v>46</v>
      </c>
      <c r="N86" s="71" t="s">
        <v>47</v>
      </c>
      <c r="O86" s="12">
        <f t="shared" si="13"/>
      </c>
      <c r="P86" s="12">
        <f>IF($L86="Scheduled",1,"")</f>
        <v>1</v>
      </c>
      <c r="Q86" s="12">
        <f t="shared" si="15"/>
      </c>
      <c r="R86" s="12">
        <f t="shared" si="18"/>
        <v>1</v>
      </c>
      <c r="S86" s="3"/>
      <c r="T86" s="3"/>
      <c r="U86" s="3"/>
      <c r="V86" s="16"/>
      <c r="W86" s="16"/>
      <c r="X86" s="16"/>
      <c r="Y86" s="16"/>
      <c r="Z86" s="16"/>
      <c r="AA86" s="16"/>
    </row>
    <row r="87" spans="1:27" s="17" customFormat="1" ht="12.75">
      <c r="A87" s="75"/>
      <c r="B87" s="76"/>
      <c r="C87" s="76"/>
      <c r="D87" s="114">
        <f>SUM(D71:D86)</f>
        <v>131.50000000029104</v>
      </c>
      <c r="E87" s="77"/>
      <c r="F87" s="118"/>
      <c r="G87" s="107"/>
      <c r="H87" s="76"/>
      <c r="I87" s="76"/>
      <c r="J87" s="114">
        <f>SUM(J71:J86)</f>
        <v>4.483333333104383</v>
      </c>
      <c r="K87" s="114">
        <f>SUM(K71:K86)</f>
        <v>4.483333333104383</v>
      </c>
      <c r="L87" s="78"/>
      <c r="M87" s="79"/>
      <c r="N87" s="77"/>
      <c r="O87" s="81"/>
      <c r="P87" s="81"/>
      <c r="Q87" s="81"/>
      <c r="R87" s="81"/>
      <c r="S87" s="3"/>
      <c r="T87" s="3"/>
      <c r="U87" s="3"/>
      <c r="V87" s="16"/>
      <c r="W87" s="16"/>
      <c r="X87" s="16"/>
      <c r="Y87" s="16"/>
      <c r="Z87" s="16"/>
      <c r="AA87" s="16"/>
    </row>
    <row r="88" spans="1:27" s="17" customFormat="1" ht="12.75">
      <c r="A88" s="19">
        <v>67</v>
      </c>
      <c r="B88" s="31">
        <v>37230.333333333336</v>
      </c>
      <c r="C88" s="31">
        <v>37231.580555555556</v>
      </c>
      <c r="D88" s="74">
        <f>(C88-B88)*24</f>
        <v>29.933333333290648</v>
      </c>
      <c r="E88" s="39" t="s">
        <v>121</v>
      </c>
      <c r="F88" s="116">
        <v>104033</v>
      </c>
      <c r="G88" s="105"/>
      <c r="H88" s="31">
        <v>37231.580555555556</v>
      </c>
      <c r="I88" s="31">
        <v>37231.59444444445</v>
      </c>
      <c r="J88" s="74">
        <f>(I88-H88)*24</f>
        <v>0.33333333337213844</v>
      </c>
      <c r="K88" s="74">
        <f t="shared" si="16"/>
        <v>0.33333333337213844</v>
      </c>
      <c r="L88" s="38" t="s">
        <v>45</v>
      </c>
      <c r="M88" s="14" t="s">
        <v>28</v>
      </c>
      <c r="N88" s="39" t="s">
        <v>119</v>
      </c>
      <c r="O88" s="82">
        <f t="shared" si="13"/>
        <v>1</v>
      </c>
      <c r="P88" s="82">
        <f>IF($L88="Scheduled",1,"")</f>
      </c>
      <c r="Q88" s="82">
        <f t="shared" si="15"/>
      </c>
      <c r="R88" s="82">
        <f>SUM(O88:Q88)</f>
        <v>1</v>
      </c>
      <c r="S88" s="3"/>
      <c r="T88" s="3"/>
      <c r="U88" s="3"/>
      <c r="V88" s="16"/>
      <c r="W88" s="16"/>
      <c r="X88" s="16"/>
      <c r="Y88" s="16"/>
      <c r="Z88" s="16"/>
      <c r="AA88" s="16"/>
    </row>
    <row r="89" spans="1:27" s="17" customFormat="1" ht="12.75">
      <c r="A89" s="69">
        <v>68</v>
      </c>
      <c r="B89" s="70">
        <v>37231.59444444445</v>
      </c>
      <c r="C89" s="70">
        <v>37231.86666666667</v>
      </c>
      <c r="D89" s="68">
        <f>(C89-B89)*24</f>
        <v>6.533333333325572</v>
      </c>
      <c r="E89" s="71" t="s">
        <v>122</v>
      </c>
      <c r="F89" s="117">
        <v>104034</v>
      </c>
      <c r="G89" s="106"/>
      <c r="H89" s="70">
        <v>37231.86666666667</v>
      </c>
      <c r="I89" s="70">
        <v>37231.88333333333</v>
      </c>
      <c r="J89" s="68">
        <f>(I89-H89)*24</f>
        <v>0.39999999990686774</v>
      </c>
      <c r="K89" s="68">
        <f t="shared" si="16"/>
        <v>0.39999999990686774</v>
      </c>
      <c r="L89" s="73" t="s">
        <v>29</v>
      </c>
      <c r="M89" s="72" t="s">
        <v>28</v>
      </c>
      <c r="N89" s="71" t="s">
        <v>118</v>
      </c>
      <c r="O89" s="83">
        <f t="shared" si="13"/>
        <v>1</v>
      </c>
      <c r="P89" s="83">
        <f>IF($L89="Scheduled",1,"")</f>
      </c>
      <c r="Q89" s="83">
        <f t="shared" si="15"/>
      </c>
      <c r="R89" s="83">
        <f>SUM(O89:Q89)</f>
        <v>1</v>
      </c>
      <c r="S89" s="3"/>
      <c r="T89" s="3"/>
      <c r="U89" s="3"/>
      <c r="V89" s="16"/>
      <c r="W89" s="16"/>
      <c r="X89" s="16"/>
      <c r="Y89" s="16"/>
      <c r="Z89" s="16"/>
      <c r="AA89" s="16"/>
    </row>
    <row r="90" spans="1:27" s="17" customFormat="1" ht="12.75">
      <c r="A90" s="19">
        <v>69</v>
      </c>
      <c r="B90" s="31">
        <v>37231.88333333333</v>
      </c>
      <c r="C90" s="31">
        <v>37233.19513888889</v>
      </c>
      <c r="D90" s="74">
        <f>(C90-B90)*24</f>
        <v>31.48333333345363</v>
      </c>
      <c r="E90" s="39" t="s">
        <v>120</v>
      </c>
      <c r="F90" s="116">
        <v>104036</v>
      </c>
      <c r="G90" s="105"/>
      <c r="H90" s="31">
        <v>37233.19513888889</v>
      </c>
      <c r="I90" s="31">
        <v>37233.21388888889</v>
      </c>
      <c r="J90" s="74">
        <f>(I90-H90)*24</f>
        <v>0.4499999998952262</v>
      </c>
      <c r="K90" s="74">
        <f t="shared" si="16"/>
        <v>0.4499999998952262</v>
      </c>
      <c r="L90" s="38" t="s">
        <v>4</v>
      </c>
      <c r="M90" s="14" t="s">
        <v>28</v>
      </c>
      <c r="N90" s="39" t="s">
        <v>117</v>
      </c>
      <c r="O90" s="82">
        <f t="shared" si="13"/>
        <v>1</v>
      </c>
      <c r="P90" s="82">
        <f>IF($L90="Scheduled",1,"")</f>
      </c>
      <c r="Q90" s="82">
        <f t="shared" si="15"/>
      </c>
      <c r="R90" s="82">
        <f>SUM(O90:Q90)</f>
        <v>1</v>
      </c>
      <c r="S90" s="3"/>
      <c r="T90" s="3"/>
      <c r="U90" s="3"/>
      <c r="V90" s="16"/>
      <c r="W90" s="16"/>
      <c r="X90" s="16"/>
      <c r="Y90" s="16"/>
      <c r="Z90" s="16"/>
      <c r="AA90" s="16"/>
    </row>
    <row r="91" spans="1:27" s="17" customFormat="1" ht="12.75">
      <c r="A91" s="69">
        <v>70</v>
      </c>
      <c r="B91" s="70">
        <v>37233.21388888889</v>
      </c>
      <c r="C91" s="70">
        <v>37236.33263888889</v>
      </c>
      <c r="D91" s="68">
        <f>(C91-B91)*24</f>
        <v>74.85000000003492</v>
      </c>
      <c r="E91" s="71" t="s">
        <v>43</v>
      </c>
      <c r="F91" s="117"/>
      <c r="G91" s="106"/>
      <c r="H91" s="70"/>
      <c r="I91" s="70"/>
      <c r="J91" s="68">
        <f>(I91-H91)*24</f>
        <v>0</v>
      </c>
      <c r="K91" s="68">
        <f>(I91-H91)*24</f>
        <v>0</v>
      </c>
      <c r="L91" s="73" t="s">
        <v>26</v>
      </c>
      <c r="M91" s="72" t="s">
        <v>46</v>
      </c>
      <c r="N91" s="71" t="s">
        <v>47</v>
      </c>
      <c r="O91" s="82">
        <f t="shared" si="13"/>
      </c>
      <c r="P91" s="82">
        <f>IF($L91="Scheduled",1,"")</f>
        <v>1</v>
      </c>
      <c r="Q91" s="82">
        <f t="shared" si="15"/>
      </c>
      <c r="R91" s="82">
        <f>SUM(O91:Q91)</f>
        <v>1</v>
      </c>
      <c r="S91" s="3"/>
      <c r="T91" s="3"/>
      <c r="U91" s="3"/>
      <c r="V91" s="16"/>
      <c r="W91" s="16"/>
      <c r="X91" s="16"/>
      <c r="Y91" s="16"/>
      <c r="Z91" s="16"/>
      <c r="AA91" s="16"/>
    </row>
    <row r="92" spans="1:27" s="17" customFormat="1" ht="12.75">
      <c r="A92" s="75"/>
      <c r="B92" s="76"/>
      <c r="C92" s="76"/>
      <c r="D92" s="114">
        <f>SUM(D88:D91)</f>
        <v>142.80000000010477</v>
      </c>
      <c r="E92" s="77"/>
      <c r="F92" s="118"/>
      <c r="G92" s="107"/>
      <c r="H92" s="76"/>
      <c r="I92" s="76"/>
      <c r="J92" s="114">
        <f>SUM(J88:J91)</f>
        <v>1.1833333331742324</v>
      </c>
      <c r="K92" s="114">
        <f>SUM(K88:K91)</f>
        <v>1.1833333331742324</v>
      </c>
      <c r="L92" s="80"/>
      <c r="M92" s="79"/>
      <c r="N92" s="77"/>
      <c r="O92" s="81"/>
      <c r="P92" s="81"/>
      <c r="Q92" s="81"/>
      <c r="R92" s="81"/>
      <c r="S92" s="3"/>
      <c r="T92" s="3"/>
      <c r="U92" s="3"/>
      <c r="V92" s="16"/>
      <c r="W92" s="16"/>
      <c r="X92" s="16"/>
      <c r="Y92" s="16"/>
      <c r="Z92" s="16"/>
      <c r="AA92" s="16"/>
    </row>
    <row r="93" spans="1:27" s="17" customFormat="1" ht="12.75">
      <c r="A93" s="19"/>
      <c r="B93" s="31"/>
      <c r="C93" s="31"/>
      <c r="D93" s="74"/>
      <c r="E93" s="39"/>
      <c r="F93" s="116"/>
      <c r="G93" s="105"/>
      <c r="H93" s="31">
        <v>37236.666666666664</v>
      </c>
      <c r="I93" s="31">
        <v>37236.70416666667</v>
      </c>
      <c r="J93" s="74">
        <f>(I93-H93)*24</f>
        <v>0.9000000001396984</v>
      </c>
      <c r="K93" s="33"/>
      <c r="L93" s="38"/>
      <c r="M93" s="14"/>
      <c r="N93" s="39" t="s">
        <v>123</v>
      </c>
      <c r="O93" s="82">
        <f t="shared" si="13"/>
      </c>
      <c r="P93" s="82">
        <f aca="true" t="shared" si="20" ref="P93:P138">IF($L93="Scheduled",1,"")</f>
      </c>
      <c r="Q93" s="82">
        <f t="shared" si="15"/>
      </c>
      <c r="R93" s="82">
        <f aca="true" t="shared" si="21" ref="R93:R110">SUM(O93:Q93)</f>
        <v>0</v>
      </c>
      <c r="S93" s="3"/>
      <c r="T93" s="3"/>
      <c r="U93" s="3"/>
      <c r="V93" s="16"/>
      <c r="W93" s="16"/>
      <c r="X93" s="16"/>
      <c r="Y93" s="16"/>
      <c r="Z93" s="16"/>
      <c r="AA93" s="16"/>
    </row>
    <row r="94" spans="1:27" s="17" customFormat="1" ht="12.75">
      <c r="A94" s="19"/>
      <c r="B94" s="31"/>
      <c r="C94" s="31"/>
      <c r="D94" s="74"/>
      <c r="E94" s="39"/>
      <c r="F94" s="124"/>
      <c r="G94" s="109"/>
      <c r="H94" s="93">
        <v>37236.666666666664</v>
      </c>
      <c r="I94" s="93">
        <v>37236.68819444445</v>
      </c>
      <c r="J94" s="94"/>
      <c r="K94" s="94">
        <f aca="true" t="shared" si="22" ref="K94:K99">(I94-H94)*24</f>
        <v>0.5166666667792015</v>
      </c>
      <c r="L94" s="95" t="s">
        <v>90</v>
      </c>
      <c r="M94" s="96" t="s">
        <v>41</v>
      </c>
      <c r="N94" s="97" t="s">
        <v>128</v>
      </c>
      <c r="O94" s="82">
        <f t="shared" si="13"/>
      </c>
      <c r="P94" s="82">
        <f t="shared" si="20"/>
      </c>
      <c r="Q94" s="82">
        <f t="shared" si="15"/>
        <v>1</v>
      </c>
      <c r="R94" s="82">
        <f t="shared" si="21"/>
        <v>1</v>
      </c>
      <c r="S94" s="3"/>
      <c r="T94" s="3"/>
      <c r="U94" s="3"/>
      <c r="V94" s="16"/>
      <c r="W94" s="16"/>
      <c r="X94" s="16"/>
      <c r="Y94" s="16"/>
      <c r="Z94" s="16"/>
      <c r="AA94" s="16"/>
    </row>
    <row r="95" spans="1:27" s="17" customFormat="1" ht="12.75">
      <c r="A95" s="19"/>
      <c r="B95" s="31"/>
      <c r="C95" s="31"/>
      <c r="D95" s="74"/>
      <c r="E95" s="39"/>
      <c r="F95" s="123"/>
      <c r="G95" s="108"/>
      <c r="H95" s="98">
        <v>37236.68819444445</v>
      </c>
      <c r="I95" s="98">
        <v>37236.70416666667</v>
      </c>
      <c r="J95" s="99"/>
      <c r="K95" s="99">
        <f t="shared" si="22"/>
        <v>0.3833333333604969</v>
      </c>
      <c r="L95" s="100" t="s">
        <v>35</v>
      </c>
      <c r="M95" s="101" t="s">
        <v>41</v>
      </c>
      <c r="N95" s="102" t="s">
        <v>127</v>
      </c>
      <c r="O95" s="82">
        <f t="shared" si="13"/>
      </c>
      <c r="P95" s="82">
        <f t="shared" si="20"/>
      </c>
      <c r="Q95" s="82">
        <f t="shared" si="15"/>
        <v>1</v>
      </c>
      <c r="R95" s="82">
        <f t="shared" si="21"/>
        <v>1</v>
      </c>
      <c r="S95" s="3"/>
      <c r="T95" s="3"/>
      <c r="U95" s="3"/>
      <c r="V95" s="16"/>
      <c r="W95" s="16"/>
      <c r="X95" s="16"/>
      <c r="Y95" s="16"/>
      <c r="Z95" s="16"/>
      <c r="AA95" s="16"/>
    </row>
    <row r="96" spans="1:27" s="17" customFormat="1" ht="12.75">
      <c r="A96" s="69">
        <v>73</v>
      </c>
      <c r="B96" s="70">
        <v>37236.70416666667</v>
      </c>
      <c r="C96" s="70">
        <v>37239.64166666667</v>
      </c>
      <c r="D96" s="68">
        <f>(C96-B96)*24</f>
        <v>70.5</v>
      </c>
      <c r="E96" s="71" t="s">
        <v>124</v>
      </c>
      <c r="F96" s="117"/>
      <c r="G96" s="106"/>
      <c r="H96" s="70">
        <v>37239.64166666667</v>
      </c>
      <c r="I96" s="70">
        <v>37239.67291666667</v>
      </c>
      <c r="J96" s="68">
        <f>(I96-H96)*24</f>
        <v>0.75</v>
      </c>
      <c r="K96" s="68"/>
      <c r="L96" s="73"/>
      <c r="M96" s="72"/>
      <c r="N96" s="71"/>
      <c r="O96" s="82">
        <f t="shared" si="13"/>
      </c>
      <c r="P96" s="82">
        <f t="shared" si="20"/>
      </c>
      <c r="Q96" s="82">
        <f t="shared" si="15"/>
      </c>
      <c r="R96" s="82">
        <f t="shared" si="21"/>
        <v>0</v>
      </c>
      <c r="S96" s="3"/>
      <c r="T96" s="3"/>
      <c r="U96" s="3"/>
      <c r="V96" s="16"/>
      <c r="W96" s="16"/>
      <c r="X96" s="16"/>
      <c r="Y96" s="16"/>
      <c r="Z96" s="16"/>
      <c r="AA96" s="16"/>
    </row>
    <row r="97" spans="1:27" s="17" customFormat="1" ht="12.75">
      <c r="A97" s="69"/>
      <c r="B97" s="70"/>
      <c r="C97" s="70"/>
      <c r="D97" s="68"/>
      <c r="E97" s="71"/>
      <c r="F97" s="124">
        <v>104050</v>
      </c>
      <c r="G97" s="109"/>
      <c r="H97" s="93">
        <v>37239.64166666667</v>
      </c>
      <c r="I97" s="93">
        <v>37239.65138888889</v>
      </c>
      <c r="J97" s="94"/>
      <c r="K97" s="94">
        <f t="shared" si="22"/>
        <v>0.23333333322079852</v>
      </c>
      <c r="L97" s="95" t="s">
        <v>45</v>
      </c>
      <c r="M97" s="96" t="s">
        <v>28</v>
      </c>
      <c r="N97" s="97" t="s">
        <v>130</v>
      </c>
      <c r="O97" s="82">
        <f t="shared" si="13"/>
        <v>1</v>
      </c>
      <c r="P97" s="82">
        <f t="shared" si="20"/>
      </c>
      <c r="Q97" s="82">
        <f t="shared" si="15"/>
      </c>
      <c r="R97" s="82">
        <f t="shared" si="21"/>
        <v>1</v>
      </c>
      <c r="S97" s="3"/>
      <c r="T97" s="3"/>
      <c r="U97" s="3"/>
      <c r="V97" s="16"/>
      <c r="W97" s="16"/>
      <c r="X97" s="16"/>
      <c r="Y97" s="16"/>
      <c r="Z97" s="16"/>
      <c r="AA97" s="16"/>
    </row>
    <row r="98" spans="1:27" s="17" customFormat="1" ht="12.75">
      <c r="A98" s="69"/>
      <c r="B98" s="70"/>
      <c r="C98" s="70"/>
      <c r="D98" s="68"/>
      <c r="E98" s="71"/>
      <c r="F98" s="123">
        <v>104050</v>
      </c>
      <c r="G98" s="108"/>
      <c r="H98" s="98">
        <v>37239.65138888889</v>
      </c>
      <c r="I98" s="98">
        <v>37239.66180555556</v>
      </c>
      <c r="J98" s="99"/>
      <c r="K98" s="99">
        <f t="shared" si="22"/>
        <v>0.2500000001164153</v>
      </c>
      <c r="L98" s="100" t="s">
        <v>90</v>
      </c>
      <c r="M98" s="101" t="s">
        <v>41</v>
      </c>
      <c r="N98" s="102" t="s">
        <v>129</v>
      </c>
      <c r="O98" s="82">
        <f t="shared" si="13"/>
      </c>
      <c r="P98" s="82">
        <f t="shared" si="20"/>
      </c>
      <c r="Q98" s="82">
        <f t="shared" si="15"/>
        <v>1</v>
      </c>
      <c r="R98" s="82">
        <f t="shared" si="21"/>
        <v>1</v>
      </c>
      <c r="S98" s="3"/>
      <c r="T98" s="3"/>
      <c r="U98" s="3"/>
      <c r="V98" s="16"/>
      <c r="W98" s="16"/>
      <c r="X98" s="16"/>
      <c r="Y98" s="16"/>
      <c r="Z98" s="16"/>
      <c r="AA98" s="16"/>
    </row>
    <row r="99" spans="1:27" s="17" customFormat="1" ht="12.75">
      <c r="A99" s="69"/>
      <c r="B99" s="70"/>
      <c r="C99" s="70"/>
      <c r="D99" s="68"/>
      <c r="E99" s="71"/>
      <c r="F99" s="124">
        <v>104050</v>
      </c>
      <c r="G99" s="109"/>
      <c r="H99" s="93">
        <v>37239.66180555556</v>
      </c>
      <c r="I99" s="93">
        <v>37239.67291666667</v>
      </c>
      <c r="J99" s="94"/>
      <c r="K99" s="94">
        <f t="shared" si="22"/>
        <v>0.26666666666278616</v>
      </c>
      <c r="L99" s="95" t="s">
        <v>45</v>
      </c>
      <c r="M99" s="96" t="s">
        <v>41</v>
      </c>
      <c r="N99" s="97" t="s">
        <v>131</v>
      </c>
      <c r="O99" s="82">
        <f t="shared" si="13"/>
      </c>
      <c r="P99" s="82">
        <f t="shared" si="20"/>
      </c>
      <c r="Q99" s="82">
        <f t="shared" si="15"/>
        <v>1</v>
      </c>
      <c r="R99" s="82">
        <f t="shared" si="21"/>
        <v>1</v>
      </c>
      <c r="S99" s="3"/>
      <c r="T99" s="3"/>
      <c r="U99" s="3"/>
      <c r="V99" s="16"/>
      <c r="W99" s="16"/>
      <c r="X99" s="16"/>
      <c r="Y99" s="16"/>
      <c r="Z99" s="16"/>
      <c r="AA99" s="16"/>
    </row>
    <row r="100" spans="1:27" s="17" customFormat="1" ht="12.75">
      <c r="A100" s="19">
        <v>77</v>
      </c>
      <c r="B100" s="31">
        <v>37239.67291666667</v>
      </c>
      <c r="C100" s="31">
        <v>37242.32430555556</v>
      </c>
      <c r="D100" s="74">
        <f>(C100-B100)*24</f>
        <v>63.63333333330229</v>
      </c>
      <c r="E100" s="39" t="s">
        <v>138</v>
      </c>
      <c r="F100" s="116"/>
      <c r="G100" s="105"/>
      <c r="H100" s="31">
        <v>37242.32430555556</v>
      </c>
      <c r="I100" s="31">
        <v>37242.365277777775</v>
      </c>
      <c r="J100" s="74">
        <f>(I100-H100)*24</f>
        <v>0.9833333332207985</v>
      </c>
      <c r="K100" s="33"/>
      <c r="L100" s="38"/>
      <c r="M100" s="14"/>
      <c r="N100" s="39" t="s">
        <v>125</v>
      </c>
      <c r="O100" s="82">
        <f t="shared" si="13"/>
      </c>
      <c r="P100" s="82">
        <f t="shared" si="20"/>
      </c>
      <c r="Q100" s="82">
        <f t="shared" si="15"/>
      </c>
      <c r="R100" s="82">
        <f t="shared" si="21"/>
        <v>0</v>
      </c>
      <c r="S100" s="3"/>
      <c r="T100" s="3"/>
      <c r="U100" s="3"/>
      <c r="V100" s="16"/>
      <c r="W100" s="16"/>
      <c r="X100" s="16"/>
      <c r="Y100" s="16"/>
      <c r="Z100" s="16"/>
      <c r="AA100" s="16"/>
    </row>
    <row r="101" spans="1:27" s="17" customFormat="1" ht="12.75">
      <c r="A101" s="19"/>
      <c r="B101" s="31"/>
      <c r="C101" s="31"/>
      <c r="D101" s="74"/>
      <c r="E101" s="39"/>
      <c r="F101" s="124">
        <v>104055</v>
      </c>
      <c r="G101" s="109" t="s">
        <v>48</v>
      </c>
      <c r="H101" s="93">
        <v>37242.32430555556</v>
      </c>
      <c r="I101" s="93">
        <v>37242.330555555556</v>
      </c>
      <c r="J101" s="94"/>
      <c r="K101" s="94">
        <f aca="true" t="shared" si="23" ref="K101:K109">(I101-H101)*24</f>
        <v>0.1499999999650754</v>
      </c>
      <c r="L101" s="95" t="s">
        <v>4</v>
      </c>
      <c r="M101" s="96" t="s">
        <v>28</v>
      </c>
      <c r="N101" s="97" t="s">
        <v>132</v>
      </c>
      <c r="O101" s="82">
        <f t="shared" si="13"/>
        <v>1</v>
      </c>
      <c r="P101" s="82">
        <f t="shared" si="20"/>
      </c>
      <c r="Q101" s="82">
        <f t="shared" si="15"/>
      </c>
      <c r="R101" s="82">
        <f t="shared" si="21"/>
        <v>1</v>
      </c>
      <c r="S101" s="3"/>
      <c r="T101" s="3"/>
      <c r="U101" s="3"/>
      <c r="V101" s="16"/>
      <c r="W101" s="16"/>
      <c r="X101" s="16"/>
      <c r="Y101" s="16"/>
      <c r="Z101" s="16"/>
      <c r="AA101" s="16"/>
    </row>
    <row r="102" spans="1:27" s="17" customFormat="1" ht="12.75">
      <c r="A102" s="19"/>
      <c r="B102" s="31"/>
      <c r="C102" s="31"/>
      <c r="D102" s="74"/>
      <c r="E102" s="39"/>
      <c r="F102" s="123">
        <v>104055</v>
      </c>
      <c r="G102" s="108"/>
      <c r="H102" s="98">
        <v>37242.330555555556</v>
      </c>
      <c r="I102" s="98">
        <v>37242.33472222222</v>
      </c>
      <c r="J102" s="99"/>
      <c r="K102" s="99">
        <f t="shared" si="23"/>
        <v>0.09999999997671694</v>
      </c>
      <c r="L102" s="100" t="s">
        <v>83</v>
      </c>
      <c r="M102" s="101" t="s">
        <v>41</v>
      </c>
      <c r="N102" s="102" t="s">
        <v>135</v>
      </c>
      <c r="O102" s="82">
        <f t="shared" si="13"/>
      </c>
      <c r="P102" s="82">
        <f t="shared" si="20"/>
      </c>
      <c r="Q102" s="82">
        <f t="shared" si="15"/>
        <v>1</v>
      </c>
      <c r="R102" s="82">
        <f t="shared" si="21"/>
        <v>1</v>
      </c>
      <c r="S102" s="3"/>
      <c r="T102" s="3"/>
      <c r="U102" s="3"/>
      <c r="V102" s="16"/>
      <c r="W102" s="16"/>
      <c r="X102" s="16"/>
      <c r="Y102" s="16"/>
      <c r="Z102" s="16"/>
      <c r="AA102" s="16"/>
    </row>
    <row r="103" spans="1:27" s="17" customFormat="1" ht="12.75">
      <c r="A103" s="19"/>
      <c r="B103" s="31"/>
      <c r="C103" s="31"/>
      <c r="D103" s="74"/>
      <c r="E103" s="39"/>
      <c r="F103" s="124">
        <v>104055</v>
      </c>
      <c r="G103" s="109" t="s">
        <v>48</v>
      </c>
      <c r="H103" s="93">
        <v>37242.33472222222</v>
      </c>
      <c r="I103" s="93">
        <v>37242.342361111114</v>
      </c>
      <c r="J103" s="94"/>
      <c r="K103" s="94">
        <f t="shared" si="23"/>
        <v>0.18333333340706304</v>
      </c>
      <c r="L103" s="95" t="s">
        <v>4</v>
      </c>
      <c r="M103" s="96" t="s">
        <v>41</v>
      </c>
      <c r="N103" s="97" t="s">
        <v>133</v>
      </c>
      <c r="O103" s="82">
        <f t="shared" si="13"/>
      </c>
      <c r="P103" s="82">
        <f t="shared" si="20"/>
      </c>
      <c r="Q103" s="82">
        <f t="shared" si="15"/>
        <v>1</v>
      </c>
      <c r="R103" s="82">
        <f t="shared" si="21"/>
        <v>1</v>
      </c>
      <c r="S103" s="3"/>
      <c r="T103" s="3"/>
      <c r="U103" s="3"/>
      <c r="V103" s="16"/>
      <c r="W103" s="16"/>
      <c r="X103" s="16"/>
      <c r="Y103" s="16"/>
      <c r="Z103" s="16"/>
      <c r="AA103" s="16"/>
    </row>
    <row r="104" spans="1:27" s="17" customFormat="1" ht="12.75">
      <c r="A104" s="19"/>
      <c r="B104" s="31"/>
      <c r="C104" s="31"/>
      <c r="D104" s="74"/>
      <c r="E104" s="39"/>
      <c r="F104" s="123">
        <v>104055</v>
      </c>
      <c r="G104" s="108"/>
      <c r="H104" s="98">
        <v>37242.342361111114</v>
      </c>
      <c r="I104" s="98">
        <v>37242.34583333333</v>
      </c>
      <c r="J104" s="99"/>
      <c r="K104" s="99">
        <f t="shared" si="23"/>
        <v>0.08333333325572312</v>
      </c>
      <c r="L104" s="100" t="s">
        <v>83</v>
      </c>
      <c r="M104" s="101" t="s">
        <v>41</v>
      </c>
      <c r="N104" s="102" t="s">
        <v>135</v>
      </c>
      <c r="O104" s="82">
        <f t="shared" si="13"/>
      </c>
      <c r="P104" s="82">
        <f t="shared" si="20"/>
      </c>
      <c r="Q104" s="82">
        <f t="shared" si="15"/>
        <v>1</v>
      </c>
      <c r="R104" s="82">
        <f t="shared" si="21"/>
        <v>1</v>
      </c>
      <c r="S104" s="3"/>
      <c r="T104" s="3"/>
      <c r="U104" s="3"/>
      <c r="V104" s="16"/>
      <c r="W104" s="16"/>
      <c r="X104" s="16"/>
      <c r="Y104" s="16"/>
      <c r="Z104" s="16"/>
      <c r="AA104" s="16"/>
    </row>
    <row r="105" spans="1:27" s="17" customFormat="1" ht="12.75">
      <c r="A105" s="19"/>
      <c r="B105" s="31"/>
      <c r="C105" s="31"/>
      <c r="D105" s="74"/>
      <c r="E105" s="39"/>
      <c r="F105" s="124">
        <v>104055</v>
      </c>
      <c r="G105" s="109" t="s">
        <v>48</v>
      </c>
      <c r="H105" s="93">
        <v>37242.34583333333</v>
      </c>
      <c r="I105" s="93">
        <v>37242.34861111111</v>
      </c>
      <c r="J105" s="94"/>
      <c r="K105" s="94">
        <f t="shared" si="23"/>
        <v>0.06666666670935228</v>
      </c>
      <c r="L105" s="95" t="s">
        <v>4</v>
      </c>
      <c r="M105" s="96" t="s">
        <v>41</v>
      </c>
      <c r="N105" s="97" t="s">
        <v>133</v>
      </c>
      <c r="O105" s="82">
        <f t="shared" si="13"/>
      </c>
      <c r="P105" s="82">
        <f t="shared" si="20"/>
      </c>
      <c r="Q105" s="82">
        <f t="shared" si="15"/>
        <v>1</v>
      </c>
      <c r="R105" s="82">
        <f t="shared" si="21"/>
        <v>1</v>
      </c>
      <c r="S105" s="3"/>
      <c r="T105" s="3"/>
      <c r="U105" s="3"/>
      <c r="V105" s="16"/>
      <c r="W105" s="16"/>
      <c r="X105" s="16"/>
      <c r="Y105" s="16"/>
      <c r="Z105" s="16"/>
      <c r="AA105" s="16"/>
    </row>
    <row r="106" spans="1:27" s="17" customFormat="1" ht="12.75">
      <c r="A106" s="19"/>
      <c r="B106" s="31"/>
      <c r="C106" s="31"/>
      <c r="D106" s="74"/>
      <c r="E106" s="39"/>
      <c r="F106" s="123">
        <v>104055</v>
      </c>
      <c r="G106" s="108"/>
      <c r="H106" s="98">
        <v>37242.34861111111</v>
      </c>
      <c r="I106" s="98">
        <v>37242.353472222225</v>
      </c>
      <c r="J106" s="99"/>
      <c r="K106" s="99">
        <f t="shared" si="23"/>
        <v>0.11666666669771075</v>
      </c>
      <c r="L106" s="100" t="s">
        <v>83</v>
      </c>
      <c r="M106" s="101" t="s">
        <v>41</v>
      </c>
      <c r="N106" s="102" t="s">
        <v>134</v>
      </c>
      <c r="O106" s="82">
        <f t="shared" si="13"/>
      </c>
      <c r="P106" s="82">
        <f t="shared" si="20"/>
      </c>
      <c r="Q106" s="82">
        <f t="shared" si="15"/>
        <v>1</v>
      </c>
      <c r="R106" s="82">
        <f t="shared" si="21"/>
        <v>1</v>
      </c>
      <c r="S106" s="3"/>
      <c r="T106" s="3"/>
      <c r="U106" s="3"/>
      <c r="V106" s="16"/>
      <c r="W106" s="16"/>
      <c r="X106" s="16"/>
      <c r="Y106" s="16"/>
      <c r="Z106" s="16"/>
      <c r="AA106" s="16"/>
    </row>
    <row r="107" spans="1:27" s="17" customFormat="1" ht="12.75">
      <c r="A107" s="19"/>
      <c r="B107" s="31"/>
      <c r="C107" s="31"/>
      <c r="D107" s="74"/>
      <c r="E107" s="39"/>
      <c r="F107" s="124">
        <v>104055</v>
      </c>
      <c r="G107" s="109" t="s">
        <v>48</v>
      </c>
      <c r="H107" s="93">
        <v>37242.353472222225</v>
      </c>
      <c r="I107" s="93">
        <v>37242.361805555556</v>
      </c>
      <c r="J107" s="94"/>
      <c r="K107" s="94">
        <f t="shared" si="23"/>
        <v>0.19999999995343387</v>
      </c>
      <c r="L107" s="95" t="s">
        <v>4</v>
      </c>
      <c r="M107" s="96" t="s">
        <v>41</v>
      </c>
      <c r="N107" s="97" t="s">
        <v>133</v>
      </c>
      <c r="O107" s="82">
        <f t="shared" si="13"/>
      </c>
      <c r="P107" s="82">
        <f t="shared" si="20"/>
      </c>
      <c r="Q107" s="82">
        <f t="shared" si="15"/>
        <v>1</v>
      </c>
      <c r="R107" s="82">
        <f t="shared" si="21"/>
        <v>1</v>
      </c>
      <c r="S107" s="3"/>
      <c r="T107" s="3"/>
      <c r="U107" s="3"/>
      <c r="V107" s="16"/>
      <c r="W107" s="16"/>
      <c r="X107" s="16"/>
      <c r="Y107" s="16"/>
      <c r="Z107" s="16"/>
      <c r="AA107" s="16"/>
    </row>
    <row r="108" spans="1:27" s="17" customFormat="1" ht="12.75">
      <c r="A108" s="19"/>
      <c r="B108" s="31"/>
      <c r="C108" s="31"/>
      <c r="D108" s="74"/>
      <c r="E108" s="39"/>
      <c r="F108" s="123">
        <v>104055</v>
      </c>
      <c r="G108" s="108"/>
      <c r="H108" s="98">
        <v>37242.361805555556</v>
      </c>
      <c r="I108" s="98">
        <v>37242.365277777775</v>
      </c>
      <c r="J108" s="99"/>
      <c r="K108" s="99">
        <f t="shared" si="23"/>
        <v>0.08333333325572312</v>
      </c>
      <c r="L108" s="100" t="s">
        <v>90</v>
      </c>
      <c r="M108" s="101" t="s">
        <v>41</v>
      </c>
      <c r="N108" s="102" t="s">
        <v>136</v>
      </c>
      <c r="O108" s="82">
        <f t="shared" si="13"/>
      </c>
      <c r="P108" s="82">
        <f t="shared" si="20"/>
      </c>
      <c r="Q108" s="82">
        <f t="shared" si="15"/>
        <v>1</v>
      </c>
      <c r="R108" s="82">
        <f t="shared" si="21"/>
        <v>1</v>
      </c>
      <c r="S108" s="3"/>
      <c r="T108" s="3"/>
      <c r="U108" s="3"/>
      <c r="V108" s="16"/>
      <c r="W108" s="16"/>
      <c r="X108" s="16"/>
      <c r="Y108" s="16"/>
      <c r="Z108" s="16"/>
      <c r="AA108" s="16"/>
    </row>
    <row r="109" spans="1:27" s="17" customFormat="1" ht="12.75">
      <c r="A109" s="69">
        <v>80</v>
      </c>
      <c r="B109" s="70">
        <v>37242.365277777775</v>
      </c>
      <c r="C109" s="70">
        <v>37242.59722222222</v>
      </c>
      <c r="D109" s="68">
        <f>(C109-B109)*24</f>
        <v>5.566666666651145</v>
      </c>
      <c r="E109" s="71" t="s">
        <v>137</v>
      </c>
      <c r="F109" s="117">
        <v>104056</v>
      </c>
      <c r="G109" s="106"/>
      <c r="H109" s="70">
        <v>37242.59722222222</v>
      </c>
      <c r="I109" s="70">
        <v>37242.652083333334</v>
      </c>
      <c r="J109" s="68">
        <f>(I109-H109)*24</f>
        <v>1.31666666676756</v>
      </c>
      <c r="K109" s="68">
        <f t="shared" si="23"/>
        <v>1.31666666676756</v>
      </c>
      <c r="L109" s="73" t="s">
        <v>35</v>
      </c>
      <c r="M109" s="72" t="s">
        <v>28</v>
      </c>
      <c r="N109" s="71" t="s">
        <v>139</v>
      </c>
      <c r="O109" s="82">
        <f t="shared" si="13"/>
        <v>1</v>
      </c>
      <c r="P109" s="82">
        <f t="shared" si="20"/>
      </c>
      <c r="Q109" s="82">
        <f t="shared" si="15"/>
      </c>
      <c r="R109" s="82">
        <f t="shared" si="21"/>
        <v>1</v>
      </c>
      <c r="S109" s="3"/>
      <c r="T109" s="3"/>
      <c r="U109" s="3"/>
      <c r="V109" s="16"/>
      <c r="W109" s="16"/>
      <c r="X109" s="16"/>
      <c r="Y109" s="16"/>
      <c r="Z109" s="16"/>
      <c r="AA109" s="16"/>
    </row>
    <row r="110" spans="1:27" s="17" customFormat="1" ht="12.75">
      <c r="A110" s="19">
        <v>82</v>
      </c>
      <c r="B110" s="31">
        <v>37242.652083333334</v>
      </c>
      <c r="C110" s="31">
        <v>37243.33263888889</v>
      </c>
      <c r="D110" s="74">
        <f>(C110-B110)*24</f>
        <v>16.33333333331393</v>
      </c>
      <c r="E110" s="39" t="s">
        <v>126</v>
      </c>
      <c r="F110" s="116"/>
      <c r="G110" s="105"/>
      <c r="H110" s="31">
        <v>37243.33263888889</v>
      </c>
      <c r="I110" s="31">
        <v>37243.33263888889</v>
      </c>
      <c r="J110" s="74">
        <f>(I110-H110)*24</f>
        <v>0</v>
      </c>
      <c r="K110" s="74">
        <f>(I110-H110)*24</f>
        <v>0</v>
      </c>
      <c r="L110" s="38" t="s">
        <v>26</v>
      </c>
      <c r="M110" s="14" t="s">
        <v>46</v>
      </c>
      <c r="N110" s="39"/>
      <c r="O110" s="82">
        <f t="shared" si="13"/>
      </c>
      <c r="P110" s="82">
        <f t="shared" si="20"/>
        <v>1</v>
      </c>
      <c r="Q110" s="82">
        <f t="shared" si="15"/>
      </c>
      <c r="R110" s="82">
        <f t="shared" si="21"/>
        <v>1</v>
      </c>
      <c r="S110" s="3"/>
      <c r="T110" s="3"/>
      <c r="U110" s="3"/>
      <c r="V110" s="16"/>
      <c r="W110" s="16"/>
      <c r="X110" s="16"/>
      <c r="Y110" s="16"/>
      <c r="Z110" s="16"/>
      <c r="AA110" s="16"/>
    </row>
    <row r="111" spans="1:27" s="17" customFormat="1" ht="12.75">
      <c r="A111" s="75"/>
      <c r="B111" s="76"/>
      <c r="C111" s="76"/>
      <c r="D111" s="114">
        <f>SUM(D93:D110)</f>
        <v>156.03333333326736</v>
      </c>
      <c r="E111" s="77"/>
      <c r="F111" s="118"/>
      <c r="G111" s="107"/>
      <c r="H111" s="76"/>
      <c r="I111" s="76"/>
      <c r="J111" s="114">
        <f>SUM(J93:J110)</f>
        <v>3.950000000128057</v>
      </c>
      <c r="K111" s="114">
        <f>SUM(K93:K110)</f>
        <v>3.950000000128057</v>
      </c>
      <c r="L111" s="80"/>
      <c r="M111" s="79"/>
      <c r="N111" s="77"/>
      <c r="O111" s="81"/>
      <c r="P111" s="81"/>
      <c r="Q111" s="81"/>
      <c r="R111" s="81"/>
      <c r="S111" s="3"/>
      <c r="T111" s="3"/>
      <c r="U111" s="3"/>
      <c r="V111" s="16"/>
      <c r="W111" s="16"/>
      <c r="X111" s="16"/>
      <c r="Y111" s="16"/>
      <c r="Z111" s="16"/>
      <c r="AA111" s="16"/>
    </row>
    <row r="112" spans="1:27" s="17" customFormat="1" ht="12.75">
      <c r="A112" s="19"/>
      <c r="B112" s="31"/>
      <c r="C112" s="31"/>
      <c r="D112" s="33"/>
      <c r="E112" s="39"/>
      <c r="F112" s="116"/>
      <c r="G112" s="105"/>
      <c r="H112" s="31">
        <v>37243.666666666664</v>
      </c>
      <c r="I112" s="31">
        <v>37243.69027777778</v>
      </c>
      <c r="J112" s="74">
        <f aca="true" t="shared" si="24" ref="J112:J117">(I112-H112)*24</f>
        <v>0.56666666676756</v>
      </c>
      <c r="K112" s="74">
        <f>(I112-H112)*24</f>
        <v>0.56666666676756</v>
      </c>
      <c r="L112" s="38" t="s">
        <v>4</v>
      </c>
      <c r="M112" s="14" t="s">
        <v>41</v>
      </c>
      <c r="N112" s="39" t="s">
        <v>140</v>
      </c>
      <c r="O112" s="82">
        <f t="shared" si="13"/>
      </c>
      <c r="P112" s="82">
        <f t="shared" si="20"/>
      </c>
      <c r="Q112" s="82">
        <f t="shared" si="15"/>
        <v>1</v>
      </c>
      <c r="R112" s="82">
        <f>SUM(O112:Q112)</f>
        <v>1</v>
      </c>
      <c r="S112" s="3"/>
      <c r="T112" s="3"/>
      <c r="U112" s="3"/>
      <c r="V112" s="16"/>
      <c r="W112" s="16"/>
      <c r="X112" s="16"/>
      <c r="Y112" s="16"/>
      <c r="Z112" s="16"/>
      <c r="AA112" s="16"/>
    </row>
    <row r="113" spans="1:27" s="17" customFormat="1" ht="12.75">
      <c r="A113" s="69">
        <v>84</v>
      </c>
      <c r="B113" s="70">
        <v>37243.69027777778</v>
      </c>
      <c r="C113" s="70">
        <v>37243.72083333333</v>
      </c>
      <c r="D113" s="68">
        <f>(C113-B113)*24</f>
        <v>0.7333333332790062</v>
      </c>
      <c r="E113" s="71" t="s">
        <v>142</v>
      </c>
      <c r="F113" s="117">
        <v>104062</v>
      </c>
      <c r="G113" s="106"/>
      <c r="H113" s="70">
        <v>37243.72083333333</v>
      </c>
      <c r="I113" s="70">
        <v>37243.73125</v>
      </c>
      <c r="J113" s="68">
        <f t="shared" si="24"/>
        <v>0.24999999994179234</v>
      </c>
      <c r="K113" s="68">
        <f>(I113-H113)*24</f>
        <v>0.24999999994179234</v>
      </c>
      <c r="L113" s="73" t="s">
        <v>4</v>
      </c>
      <c r="M113" s="72" t="s">
        <v>28</v>
      </c>
      <c r="N113" s="71" t="s">
        <v>140</v>
      </c>
      <c r="O113" s="83">
        <f t="shared" si="13"/>
        <v>1</v>
      </c>
      <c r="P113" s="83">
        <f t="shared" si="20"/>
      </c>
      <c r="Q113" s="83">
        <f t="shared" si="15"/>
      </c>
      <c r="R113" s="83">
        <f>SUM(O113:Q113)</f>
        <v>1</v>
      </c>
      <c r="S113" s="3"/>
      <c r="T113" s="3"/>
      <c r="U113" s="3"/>
      <c r="V113" s="16"/>
      <c r="W113" s="16"/>
      <c r="X113" s="16"/>
      <c r="Y113" s="16"/>
      <c r="Z113" s="16"/>
      <c r="AA113" s="16"/>
    </row>
    <row r="114" spans="1:27" s="17" customFormat="1" ht="12.75">
      <c r="A114" s="19">
        <v>85</v>
      </c>
      <c r="B114" s="31">
        <v>37243.73125</v>
      </c>
      <c r="C114" s="31">
        <v>37244.37152777778</v>
      </c>
      <c r="D114" s="74">
        <f>(C114-B114)*24</f>
        <v>15.366666666814126</v>
      </c>
      <c r="E114" s="39" t="s">
        <v>142</v>
      </c>
      <c r="F114" s="116">
        <v>104063</v>
      </c>
      <c r="G114" s="105"/>
      <c r="H114" s="31">
        <v>37244.37152777778</v>
      </c>
      <c r="I114" s="31">
        <v>37244.384722222225</v>
      </c>
      <c r="J114" s="74">
        <f t="shared" si="24"/>
        <v>0.3166666666511446</v>
      </c>
      <c r="K114" s="74">
        <f>(I114-H114)*24</f>
        <v>0.3166666666511446</v>
      </c>
      <c r="L114" s="38" t="s">
        <v>4</v>
      </c>
      <c r="M114" s="14" t="s">
        <v>28</v>
      </c>
      <c r="N114" s="39" t="s">
        <v>140</v>
      </c>
      <c r="O114" s="82">
        <f t="shared" si="13"/>
        <v>1</v>
      </c>
      <c r="P114" s="82">
        <f t="shared" si="20"/>
      </c>
      <c r="Q114" s="82">
        <f t="shared" si="15"/>
      </c>
      <c r="R114" s="82">
        <f>SUM(O114:Q114)</f>
        <v>1</v>
      </c>
      <c r="S114" s="3"/>
      <c r="T114" s="3"/>
      <c r="U114" s="3"/>
      <c r="V114" s="16"/>
      <c r="W114" s="16"/>
      <c r="X114" s="16"/>
      <c r="Y114" s="16"/>
      <c r="Z114" s="16"/>
      <c r="AA114" s="16"/>
    </row>
    <row r="115" spans="1:27" s="17" customFormat="1" ht="12.75">
      <c r="A115" s="69">
        <v>87</v>
      </c>
      <c r="B115" s="70">
        <v>37244.384722222225</v>
      </c>
      <c r="C115" s="70">
        <v>37244.44930555556</v>
      </c>
      <c r="D115" s="68">
        <f>(C115-B115)*24</f>
        <v>1.5499999999883585</v>
      </c>
      <c r="E115" s="71" t="s">
        <v>142</v>
      </c>
      <c r="F115" s="117">
        <v>104064</v>
      </c>
      <c r="G115" s="106"/>
      <c r="H115" s="70">
        <v>37244.44930555556</v>
      </c>
      <c r="I115" s="70">
        <v>37244.47361111111</v>
      </c>
      <c r="J115" s="68">
        <f t="shared" si="24"/>
        <v>0.5833333333139308</v>
      </c>
      <c r="K115" s="68">
        <f>(I115-H115)*24</f>
        <v>0.5833333333139308</v>
      </c>
      <c r="L115" s="73" t="s">
        <v>4</v>
      </c>
      <c r="M115" s="72" t="s">
        <v>28</v>
      </c>
      <c r="N115" s="71" t="s">
        <v>149</v>
      </c>
      <c r="O115" s="82">
        <f t="shared" si="13"/>
        <v>1</v>
      </c>
      <c r="P115" s="82">
        <f t="shared" si="20"/>
      </c>
      <c r="Q115" s="82">
        <f t="shared" si="15"/>
      </c>
      <c r="R115" s="82">
        <f>SUM(O115:Q115)</f>
        <v>1</v>
      </c>
      <c r="S115" s="3"/>
      <c r="T115" s="3"/>
      <c r="U115" s="3"/>
      <c r="V115" s="16"/>
      <c r="W115" s="16"/>
      <c r="X115" s="16"/>
      <c r="Y115" s="16"/>
      <c r="Z115" s="16"/>
      <c r="AA115" s="16"/>
    </row>
    <row r="116" spans="1:27" s="17" customFormat="1" ht="12.75">
      <c r="A116" s="19">
        <v>89</v>
      </c>
      <c r="B116" s="31">
        <v>37244.47361111111</v>
      </c>
      <c r="C116" s="31">
        <v>37245.697222222225</v>
      </c>
      <c r="D116" s="74">
        <f>(C116-B116)*24</f>
        <v>29.36666666669771</v>
      </c>
      <c r="E116" s="39" t="s">
        <v>143</v>
      </c>
      <c r="F116" s="116">
        <v>104065</v>
      </c>
      <c r="G116" s="105"/>
      <c r="H116" s="31">
        <v>37245.697222222225</v>
      </c>
      <c r="I116" s="31">
        <v>37245.714583333334</v>
      </c>
      <c r="J116" s="74">
        <f t="shared" si="24"/>
        <v>0.41666666662786156</v>
      </c>
      <c r="K116" s="74">
        <f>(I116-H116)*24</f>
        <v>0.41666666662786156</v>
      </c>
      <c r="L116" s="38" t="s">
        <v>4</v>
      </c>
      <c r="M116" s="14" t="s">
        <v>28</v>
      </c>
      <c r="N116" s="39" t="s">
        <v>150</v>
      </c>
      <c r="O116" s="82">
        <f t="shared" si="13"/>
        <v>1</v>
      </c>
      <c r="P116" s="82">
        <f t="shared" si="20"/>
      </c>
      <c r="Q116" s="82">
        <f t="shared" si="15"/>
      </c>
      <c r="R116" s="82">
        <f>SUM(O116:Q116)</f>
        <v>1</v>
      </c>
      <c r="S116" s="3"/>
      <c r="T116" s="3"/>
      <c r="U116" s="3"/>
      <c r="V116" s="16"/>
      <c r="W116" s="16"/>
      <c r="X116" s="16"/>
      <c r="Y116" s="16"/>
      <c r="Z116" s="16"/>
      <c r="AA116" s="16"/>
    </row>
    <row r="117" spans="1:27" s="17" customFormat="1" ht="12.75">
      <c r="A117" s="69">
        <v>92</v>
      </c>
      <c r="B117" s="70">
        <v>37245.714583333334</v>
      </c>
      <c r="C117" s="70">
        <v>37246.73819444444</v>
      </c>
      <c r="D117" s="68">
        <f>(C117-B117)*24</f>
        <v>24.566666666592937</v>
      </c>
      <c r="E117" s="71" t="s">
        <v>144</v>
      </c>
      <c r="F117" s="117"/>
      <c r="G117" s="106"/>
      <c r="H117" s="70">
        <v>37246.73819444444</v>
      </c>
      <c r="I117" s="70">
        <v>37246.77916666667</v>
      </c>
      <c r="J117" s="68">
        <f t="shared" si="24"/>
        <v>0.9833333333954215</v>
      </c>
      <c r="K117" s="130"/>
      <c r="L117" s="73"/>
      <c r="M117" s="72"/>
      <c r="N117" s="71"/>
      <c r="O117" s="82">
        <f t="shared" si="13"/>
      </c>
      <c r="P117" s="82">
        <f t="shared" si="20"/>
      </c>
      <c r="Q117" s="82">
        <f t="shared" si="15"/>
      </c>
      <c r="R117" s="82">
        <f aca="true" t="shared" si="25" ref="R117:R138">SUM(O117:Q117)</f>
        <v>0</v>
      </c>
      <c r="S117" s="3"/>
      <c r="T117" s="3"/>
      <c r="U117" s="3"/>
      <c r="V117" s="16"/>
      <c r="W117" s="16"/>
      <c r="X117" s="16"/>
      <c r="Y117" s="16"/>
      <c r="Z117" s="16"/>
      <c r="AA117" s="16"/>
    </row>
    <row r="118" spans="1:27" s="17" customFormat="1" ht="12.75">
      <c r="A118" s="69"/>
      <c r="B118" s="70"/>
      <c r="C118" s="70"/>
      <c r="D118" s="68"/>
      <c r="E118" s="71"/>
      <c r="F118" s="124">
        <v>104066</v>
      </c>
      <c r="G118" s="109"/>
      <c r="H118" s="93">
        <v>37246.73819444444</v>
      </c>
      <c r="I118" s="93">
        <v>37246.76875</v>
      </c>
      <c r="J118" s="94"/>
      <c r="K118" s="94">
        <f>(I118-H118)*24</f>
        <v>0.7333333334536292</v>
      </c>
      <c r="L118" s="95" t="s">
        <v>35</v>
      </c>
      <c r="M118" s="96" t="s">
        <v>28</v>
      </c>
      <c r="N118" s="97" t="s">
        <v>153</v>
      </c>
      <c r="O118" s="82">
        <f t="shared" si="13"/>
        <v>1</v>
      </c>
      <c r="P118" s="82">
        <f t="shared" si="20"/>
      </c>
      <c r="Q118" s="82">
        <f t="shared" si="15"/>
      </c>
      <c r="R118" s="82">
        <f t="shared" si="25"/>
        <v>1</v>
      </c>
      <c r="S118" s="3"/>
      <c r="T118" s="3"/>
      <c r="U118" s="3"/>
      <c r="V118" s="16"/>
      <c r="W118" s="16"/>
      <c r="X118" s="16"/>
      <c r="Y118" s="16"/>
      <c r="Z118" s="16"/>
      <c r="AA118" s="16"/>
    </row>
    <row r="119" spans="1:27" s="17" customFormat="1" ht="12.75">
      <c r="A119" s="69"/>
      <c r="B119" s="70"/>
      <c r="C119" s="70"/>
      <c r="D119" s="68"/>
      <c r="E119" s="71"/>
      <c r="F119" s="123">
        <v>104066</v>
      </c>
      <c r="G119" s="108"/>
      <c r="H119" s="98">
        <v>37246.76875</v>
      </c>
      <c r="I119" s="98">
        <v>37246.77222222222</v>
      </c>
      <c r="J119" s="99"/>
      <c r="K119" s="99">
        <f>(I119-H119)*24</f>
        <v>0.08333333325572312</v>
      </c>
      <c r="L119" s="100" t="s">
        <v>4</v>
      </c>
      <c r="M119" s="101" t="s">
        <v>41</v>
      </c>
      <c r="N119" s="102" t="s">
        <v>152</v>
      </c>
      <c r="O119" s="82">
        <f t="shared" si="13"/>
      </c>
      <c r="P119" s="82">
        <f t="shared" si="20"/>
      </c>
      <c r="Q119" s="82">
        <f t="shared" si="15"/>
        <v>1</v>
      </c>
      <c r="R119" s="82">
        <f t="shared" si="25"/>
        <v>1</v>
      </c>
      <c r="S119" s="3"/>
      <c r="T119" s="3"/>
      <c r="U119" s="3"/>
      <c r="V119" s="16"/>
      <c r="W119" s="16"/>
      <c r="X119" s="16"/>
      <c r="Y119" s="16"/>
      <c r="Z119" s="16"/>
      <c r="AA119" s="16"/>
    </row>
    <row r="120" spans="1:27" s="17" customFormat="1" ht="12.75">
      <c r="A120" s="69"/>
      <c r="B120" s="70"/>
      <c r="C120" s="70"/>
      <c r="D120" s="68"/>
      <c r="E120" s="71"/>
      <c r="F120" s="124">
        <v>104066</v>
      </c>
      <c r="G120" s="109"/>
      <c r="H120" s="93">
        <v>37246.77222222222</v>
      </c>
      <c r="I120" s="93">
        <v>37246.77916666667</v>
      </c>
      <c r="J120" s="94"/>
      <c r="K120" s="94">
        <f>(I120-H120)*24</f>
        <v>0.16666666668606922</v>
      </c>
      <c r="L120" s="95" t="s">
        <v>35</v>
      </c>
      <c r="M120" s="96" t="s">
        <v>41</v>
      </c>
      <c r="N120" s="97" t="s">
        <v>151</v>
      </c>
      <c r="O120" s="82">
        <f t="shared" si="13"/>
      </c>
      <c r="P120" s="82">
        <f t="shared" si="20"/>
      </c>
      <c r="Q120" s="82">
        <f t="shared" si="15"/>
        <v>1</v>
      </c>
      <c r="R120" s="82">
        <f t="shared" si="25"/>
        <v>1</v>
      </c>
      <c r="S120" s="3"/>
      <c r="T120" s="3"/>
      <c r="U120" s="3"/>
      <c r="V120" s="16"/>
      <c r="W120" s="16"/>
      <c r="X120" s="16"/>
      <c r="Y120" s="16"/>
      <c r="Z120" s="16"/>
      <c r="AA120" s="16"/>
    </row>
    <row r="121" spans="1:27" s="17" customFormat="1" ht="12.75">
      <c r="A121" s="19">
        <v>93</v>
      </c>
      <c r="B121" s="31">
        <v>37246.77916666667</v>
      </c>
      <c r="C121" s="31">
        <v>37246.808333333334</v>
      </c>
      <c r="D121" s="74">
        <f>(C121-B121)*24</f>
        <v>0.7000000000116415</v>
      </c>
      <c r="E121" s="39" t="s">
        <v>145</v>
      </c>
      <c r="F121" s="116"/>
      <c r="G121" s="105"/>
      <c r="H121" s="31">
        <v>37246.808333333334</v>
      </c>
      <c r="I121" s="31">
        <v>37246.83194444444</v>
      </c>
      <c r="J121" s="74">
        <f>(I121-H121)*24</f>
        <v>0.566666666592937</v>
      </c>
      <c r="K121" s="103"/>
      <c r="L121" s="38"/>
      <c r="M121" s="14"/>
      <c r="N121" s="39" t="s">
        <v>141</v>
      </c>
      <c r="O121" s="82">
        <f t="shared" si="13"/>
      </c>
      <c r="P121" s="82">
        <f t="shared" si="20"/>
      </c>
      <c r="Q121" s="82">
        <f t="shared" si="15"/>
      </c>
      <c r="R121" s="82">
        <f t="shared" si="25"/>
        <v>0</v>
      </c>
      <c r="S121" s="3"/>
      <c r="T121" s="3"/>
      <c r="U121" s="3"/>
      <c r="V121" s="16"/>
      <c r="W121" s="16"/>
      <c r="X121" s="16"/>
      <c r="Y121" s="16"/>
      <c r="Z121" s="16"/>
      <c r="AA121" s="16"/>
    </row>
    <row r="122" spans="1:27" s="17" customFormat="1" ht="12.75">
      <c r="A122" s="19"/>
      <c r="B122" s="31"/>
      <c r="C122" s="31"/>
      <c r="D122" s="74"/>
      <c r="E122" s="39"/>
      <c r="F122" s="124">
        <v>104067</v>
      </c>
      <c r="G122" s="109"/>
      <c r="H122" s="93">
        <v>37246.808333333334</v>
      </c>
      <c r="I122" s="93">
        <v>37246.81319444445</v>
      </c>
      <c r="J122" s="94"/>
      <c r="K122" s="94">
        <f>(I122-H122)*24</f>
        <v>0.11666666669771075</v>
      </c>
      <c r="L122" s="95" t="s">
        <v>4</v>
      </c>
      <c r="M122" s="96" t="s">
        <v>28</v>
      </c>
      <c r="N122" s="97" t="s">
        <v>155</v>
      </c>
      <c r="O122" s="82">
        <f t="shared" si="13"/>
        <v>1</v>
      </c>
      <c r="P122" s="82">
        <f t="shared" si="20"/>
      </c>
      <c r="Q122" s="82">
        <f t="shared" si="15"/>
      </c>
      <c r="R122" s="82">
        <f t="shared" si="25"/>
        <v>1</v>
      </c>
      <c r="S122" s="3"/>
      <c r="T122" s="3"/>
      <c r="U122" s="3"/>
      <c r="V122" s="16"/>
      <c r="W122" s="16"/>
      <c r="X122" s="16"/>
      <c r="Y122" s="16"/>
      <c r="Z122" s="16"/>
      <c r="AA122" s="16"/>
    </row>
    <row r="123" spans="1:27" s="17" customFormat="1" ht="12.75">
      <c r="A123" s="19"/>
      <c r="B123" s="31"/>
      <c r="C123" s="31"/>
      <c r="D123" s="74"/>
      <c r="E123" s="39"/>
      <c r="F123" s="123">
        <v>104067</v>
      </c>
      <c r="G123" s="108"/>
      <c r="H123" s="98">
        <v>37246.81319444445</v>
      </c>
      <c r="I123" s="98">
        <v>37246.816666666666</v>
      </c>
      <c r="J123" s="99"/>
      <c r="K123" s="99">
        <f>(I123-H123)*24</f>
        <v>0.08333333325572312</v>
      </c>
      <c r="L123" s="100" t="s">
        <v>4</v>
      </c>
      <c r="M123" s="101" t="s">
        <v>41</v>
      </c>
      <c r="N123" s="102" t="s">
        <v>154</v>
      </c>
      <c r="O123" s="82">
        <f t="shared" si="13"/>
      </c>
      <c r="P123" s="82">
        <f t="shared" si="20"/>
      </c>
      <c r="Q123" s="82">
        <f t="shared" si="15"/>
        <v>1</v>
      </c>
      <c r="R123" s="82">
        <f t="shared" si="25"/>
        <v>1</v>
      </c>
      <c r="S123" s="3"/>
      <c r="T123" s="3"/>
      <c r="U123" s="3"/>
      <c r="V123" s="16"/>
      <c r="W123" s="16"/>
      <c r="X123" s="16"/>
      <c r="Y123" s="16"/>
      <c r="Z123" s="16"/>
      <c r="AA123" s="16"/>
    </row>
    <row r="124" spans="1:27" s="17" customFormat="1" ht="12.75">
      <c r="A124" s="19"/>
      <c r="B124" s="31"/>
      <c r="C124" s="31"/>
      <c r="D124" s="74"/>
      <c r="E124" s="39"/>
      <c r="F124" s="124">
        <v>104067</v>
      </c>
      <c r="G124" s="109"/>
      <c r="H124" s="93">
        <v>37246.816666666666</v>
      </c>
      <c r="I124" s="93">
        <v>37246.82083333333</v>
      </c>
      <c r="J124" s="94"/>
      <c r="K124" s="94">
        <f>(I124-H124)*24</f>
        <v>0.09999999997671694</v>
      </c>
      <c r="L124" s="95" t="s">
        <v>4</v>
      </c>
      <c r="M124" s="96" t="s">
        <v>41</v>
      </c>
      <c r="N124" s="97" t="s">
        <v>133</v>
      </c>
      <c r="O124" s="82">
        <f t="shared" si="13"/>
      </c>
      <c r="P124" s="82">
        <f t="shared" si="20"/>
      </c>
      <c r="Q124" s="82">
        <f t="shared" si="15"/>
        <v>1</v>
      </c>
      <c r="R124" s="82">
        <f t="shared" si="25"/>
        <v>1</v>
      </c>
      <c r="S124" s="3"/>
      <c r="T124" s="3"/>
      <c r="U124" s="3"/>
      <c r="V124" s="16"/>
      <c r="W124" s="16"/>
      <c r="X124" s="16"/>
      <c r="Y124" s="16"/>
      <c r="Z124" s="16"/>
      <c r="AA124" s="16"/>
    </row>
    <row r="125" spans="1:27" s="17" customFormat="1" ht="12.75">
      <c r="A125" s="19"/>
      <c r="B125" s="31"/>
      <c r="C125" s="31"/>
      <c r="D125" s="74"/>
      <c r="E125" s="39"/>
      <c r="F125" s="123">
        <v>104067</v>
      </c>
      <c r="G125" s="108"/>
      <c r="H125" s="98">
        <v>37246.82083333333</v>
      </c>
      <c r="I125" s="98">
        <v>37246.82361111111</v>
      </c>
      <c r="J125" s="99"/>
      <c r="K125" s="99">
        <f>(I125-H125)*24</f>
        <v>0.06666666670935228</v>
      </c>
      <c r="L125" s="100" t="s">
        <v>44</v>
      </c>
      <c r="M125" s="101" t="s">
        <v>41</v>
      </c>
      <c r="N125" s="102" t="s">
        <v>156</v>
      </c>
      <c r="O125" s="82">
        <f t="shared" si="13"/>
      </c>
      <c r="P125" s="82">
        <f t="shared" si="20"/>
      </c>
      <c r="Q125" s="82">
        <f t="shared" si="15"/>
        <v>1</v>
      </c>
      <c r="R125" s="82">
        <f t="shared" si="25"/>
        <v>1</v>
      </c>
      <c r="S125" s="3"/>
      <c r="T125" s="3"/>
      <c r="U125" s="3"/>
      <c r="V125" s="16"/>
      <c r="W125" s="16"/>
      <c r="X125" s="16"/>
      <c r="Y125" s="16"/>
      <c r="Z125" s="16"/>
      <c r="AA125" s="16"/>
    </row>
    <row r="126" spans="1:27" s="17" customFormat="1" ht="12.75">
      <c r="A126" s="19"/>
      <c r="B126" s="31"/>
      <c r="C126" s="31"/>
      <c r="D126" s="74"/>
      <c r="E126" s="39"/>
      <c r="F126" s="124">
        <v>104067</v>
      </c>
      <c r="G126" s="109"/>
      <c r="H126" s="93">
        <v>37246.82361111111</v>
      </c>
      <c r="I126" s="93">
        <v>37246.83194444444</v>
      </c>
      <c r="J126" s="94"/>
      <c r="K126" s="94">
        <f>(I126-H126)*24</f>
        <v>0.19999999995343387</v>
      </c>
      <c r="L126" s="95" t="s">
        <v>4</v>
      </c>
      <c r="M126" s="96" t="s">
        <v>41</v>
      </c>
      <c r="N126" s="97" t="s">
        <v>133</v>
      </c>
      <c r="O126" s="82">
        <f t="shared" si="13"/>
      </c>
      <c r="P126" s="82">
        <f t="shared" si="20"/>
      </c>
      <c r="Q126" s="82">
        <f t="shared" si="15"/>
        <v>1</v>
      </c>
      <c r="R126" s="82">
        <f t="shared" si="25"/>
        <v>1</v>
      </c>
      <c r="S126" s="3"/>
      <c r="T126" s="3"/>
      <c r="U126" s="3"/>
      <c r="V126" s="16"/>
      <c r="W126" s="16"/>
      <c r="X126" s="16"/>
      <c r="Y126" s="16"/>
      <c r="Z126" s="16"/>
      <c r="AA126" s="16"/>
    </row>
    <row r="127" spans="1:27" s="17" customFormat="1" ht="12.75">
      <c r="A127" s="69">
        <v>94</v>
      </c>
      <c r="B127" s="70">
        <v>37246.83194444444</v>
      </c>
      <c r="C127" s="70">
        <v>37247.322916666664</v>
      </c>
      <c r="D127" s="68">
        <f>(C127-B127)*24</f>
        <v>11.783333333325572</v>
      </c>
      <c r="E127" s="71" t="s">
        <v>146</v>
      </c>
      <c r="F127" s="117"/>
      <c r="G127" s="106"/>
      <c r="H127" s="70">
        <v>37247.322916666664</v>
      </c>
      <c r="I127" s="70">
        <v>37247.37013888889</v>
      </c>
      <c r="J127" s="68">
        <f>(I127-H127)*24</f>
        <v>1.133333333360497</v>
      </c>
      <c r="K127" s="130"/>
      <c r="L127" s="73"/>
      <c r="M127" s="72"/>
      <c r="N127" s="71"/>
      <c r="O127" s="82">
        <f t="shared" si="13"/>
      </c>
      <c r="P127" s="82">
        <f t="shared" si="20"/>
      </c>
      <c r="Q127" s="82">
        <f t="shared" si="15"/>
      </c>
      <c r="R127" s="82">
        <f t="shared" si="25"/>
        <v>0</v>
      </c>
      <c r="S127" s="3"/>
      <c r="T127" s="3"/>
      <c r="U127" s="3"/>
      <c r="V127" s="16"/>
      <c r="W127" s="16"/>
      <c r="X127" s="16"/>
      <c r="Y127" s="16"/>
      <c r="Z127" s="16"/>
      <c r="AA127" s="16"/>
    </row>
    <row r="128" spans="1:27" s="17" customFormat="1" ht="12.75">
      <c r="A128" s="69"/>
      <c r="B128" s="70"/>
      <c r="C128" s="70"/>
      <c r="D128" s="68"/>
      <c r="E128" s="71"/>
      <c r="F128" s="124">
        <v>104068</v>
      </c>
      <c r="G128" s="109"/>
      <c r="H128" s="93">
        <v>37247.322916666664</v>
      </c>
      <c r="I128" s="93">
        <v>37247.330555555556</v>
      </c>
      <c r="J128" s="94"/>
      <c r="K128" s="94">
        <f>(I128-H128)*24</f>
        <v>0.18333333340706304</v>
      </c>
      <c r="L128" s="95" t="s">
        <v>37</v>
      </c>
      <c r="M128" s="96" t="s">
        <v>28</v>
      </c>
      <c r="N128" s="97" t="s">
        <v>157</v>
      </c>
      <c r="O128" s="82">
        <f t="shared" si="13"/>
        <v>1</v>
      </c>
      <c r="P128" s="82">
        <f t="shared" si="20"/>
      </c>
      <c r="Q128" s="82">
        <f t="shared" si="15"/>
      </c>
      <c r="R128" s="82">
        <f t="shared" si="25"/>
        <v>1</v>
      </c>
      <c r="S128" s="3"/>
      <c r="T128" s="3"/>
      <c r="U128" s="3"/>
      <c r="V128" s="16"/>
      <c r="W128" s="16"/>
      <c r="X128" s="16"/>
      <c r="Y128" s="16"/>
      <c r="Z128" s="16"/>
      <c r="AA128" s="16"/>
    </row>
    <row r="129" spans="1:27" s="17" customFormat="1" ht="12.75">
      <c r="A129" s="69"/>
      <c r="B129" s="70"/>
      <c r="C129" s="70"/>
      <c r="D129" s="68"/>
      <c r="E129" s="71"/>
      <c r="F129" s="123">
        <v>104068</v>
      </c>
      <c r="G129" s="108"/>
      <c r="H129" s="98">
        <v>37247.330555555556</v>
      </c>
      <c r="I129" s="98">
        <v>37247.356944444444</v>
      </c>
      <c r="J129" s="99"/>
      <c r="K129" s="99">
        <f>(I129-H129)*24</f>
        <v>0.6333333333022892</v>
      </c>
      <c r="L129" s="100" t="s">
        <v>83</v>
      </c>
      <c r="M129" s="101" t="s">
        <v>41</v>
      </c>
      <c r="N129" s="102" t="s">
        <v>158</v>
      </c>
      <c r="O129" s="82">
        <f t="shared" si="13"/>
      </c>
      <c r="P129" s="82">
        <f t="shared" si="20"/>
      </c>
      <c r="Q129" s="82">
        <f t="shared" si="15"/>
        <v>1</v>
      </c>
      <c r="R129" s="82">
        <f t="shared" si="25"/>
        <v>1</v>
      </c>
      <c r="S129" s="3"/>
      <c r="T129" s="3"/>
      <c r="U129" s="3"/>
      <c r="V129" s="16"/>
      <c r="W129" s="16"/>
      <c r="X129" s="16"/>
      <c r="Y129" s="16"/>
      <c r="Z129" s="16"/>
      <c r="AA129" s="16"/>
    </row>
    <row r="130" spans="1:27" s="17" customFormat="1" ht="12.75">
      <c r="A130" s="69"/>
      <c r="B130" s="70"/>
      <c r="C130" s="70"/>
      <c r="D130" s="68"/>
      <c r="E130" s="71"/>
      <c r="F130" s="124">
        <v>104068</v>
      </c>
      <c r="G130" s="109"/>
      <c r="H130" s="93">
        <v>37247.356944444444</v>
      </c>
      <c r="I130" s="93">
        <v>37247.37013888889</v>
      </c>
      <c r="J130" s="94"/>
      <c r="K130" s="94">
        <f>(I130-H130)*24</f>
        <v>0.3166666666511446</v>
      </c>
      <c r="L130" s="95" t="s">
        <v>37</v>
      </c>
      <c r="M130" s="96" t="s">
        <v>41</v>
      </c>
      <c r="N130" s="97" t="s">
        <v>159</v>
      </c>
      <c r="O130" s="82">
        <f t="shared" si="13"/>
      </c>
      <c r="P130" s="82">
        <f t="shared" si="20"/>
      </c>
      <c r="Q130" s="82">
        <f t="shared" si="15"/>
        <v>1</v>
      </c>
      <c r="R130" s="82">
        <f t="shared" si="25"/>
        <v>1</v>
      </c>
      <c r="S130" s="3"/>
      <c r="T130" s="3"/>
      <c r="U130" s="3"/>
      <c r="V130" s="16"/>
      <c r="W130" s="16"/>
      <c r="X130" s="16"/>
      <c r="Y130" s="16"/>
      <c r="Z130" s="16"/>
      <c r="AA130" s="16"/>
    </row>
    <row r="131" spans="1:27" s="17" customFormat="1" ht="12.75">
      <c r="A131" s="19">
        <v>95</v>
      </c>
      <c r="B131" s="31">
        <v>37247.37013888889</v>
      </c>
      <c r="C131" s="31">
        <v>37248.04236111111</v>
      </c>
      <c r="D131" s="74">
        <f>(C131-B131)*24</f>
        <v>16.133333333360497</v>
      </c>
      <c r="E131" s="39" t="s">
        <v>147</v>
      </c>
      <c r="F131" s="116">
        <v>104070</v>
      </c>
      <c r="G131" s="105"/>
      <c r="H131" s="31">
        <v>37248.04236111111</v>
      </c>
      <c r="I131" s="31">
        <v>37248.08263888889</v>
      </c>
      <c r="J131" s="74">
        <f>(I131-H131)*24</f>
        <v>0.9666666666744277</v>
      </c>
      <c r="K131" s="74">
        <f>(I131-H131)*24</f>
        <v>0.9666666666744277</v>
      </c>
      <c r="L131" s="38" t="s">
        <v>5</v>
      </c>
      <c r="M131" s="14" t="s">
        <v>28</v>
      </c>
      <c r="N131" s="39" t="s">
        <v>160</v>
      </c>
      <c r="O131" s="82">
        <f t="shared" si="13"/>
        <v>1</v>
      </c>
      <c r="P131" s="82">
        <f t="shared" si="20"/>
      </c>
      <c r="Q131" s="82">
        <f t="shared" si="15"/>
      </c>
      <c r="R131" s="82">
        <f t="shared" si="25"/>
        <v>1</v>
      </c>
      <c r="S131" s="3"/>
      <c r="T131" s="3"/>
      <c r="U131" s="3"/>
      <c r="V131" s="16"/>
      <c r="W131" s="16"/>
      <c r="X131" s="16"/>
      <c r="Y131" s="16"/>
      <c r="Z131" s="16"/>
      <c r="AA131" s="16"/>
    </row>
    <row r="132" spans="1:27" s="17" customFormat="1" ht="12.75">
      <c r="A132" s="69">
        <v>96</v>
      </c>
      <c r="B132" s="70">
        <v>37248.08263888889</v>
      </c>
      <c r="C132" s="70">
        <v>37248.260416666664</v>
      </c>
      <c r="D132" s="68">
        <f>(C132-B132)*24</f>
        <v>4.2666666666045785</v>
      </c>
      <c r="E132" s="71" t="s">
        <v>148</v>
      </c>
      <c r="F132" s="117"/>
      <c r="G132" s="106"/>
      <c r="H132" s="70">
        <v>37248.260416666664</v>
      </c>
      <c r="I132" s="70">
        <v>37248.37847222222</v>
      </c>
      <c r="J132" s="68">
        <f>(I132-H132)*24</f>
        <v>2.833333333313931</v>
      </c>
      <c r="K132" s="130"/>
      <c r="L132" s="73"/>
      <c r="M132" s="72"/>
      <c r="N132" s="71"/>
      <c r="O132" s="82">
        <f t="shared" si="13"/>
      </c>
      <c r="P132" s="82">
        <f t="shared" si="20"/>
      </c>
      <c r="Q132" s="82">
        <f t="shared" si="15"/>
      </c>
      <c r="R132" s="82">
        <f t="shared" si="25"/>
        <v>0</v>
      </c>
      <c r="S132" s="3"/>
      <c r="T132" s="3"/>
      <c r="U132" s="3"/>
      <c r="V132" s="16"/>
      <c r="W132" s="16"/>
      <c r="X132" s="16"/>
      <c r="Y132" s="16"/>
      <c r="Z132" s="16"/>
      <c r="AA132" s="16"/>
    </row>
    <row r="133" spans="1:27" s="17" customFormat="1" ht="12.75">
      <c r="A133" s="69"/>
      <c r="B133" s="70"/>
      <c r="C133" s="70"/>
      <c r="D133" s="68"/>
      <c r="E133" s="71"/>
      <c r="F133" s="124">
        <v>104070</v>
      </c>
      <c r="G133" s="109"/>
      <c r="H133" s="93">
        <v>37248.260416666664</v>
      </c>
      <c r="I133" s="93">
        <v>37248.31458333333</v>
      </c>
      <c r="J133" s="94"/>
      <c r="K133" s="94">
        <f aca="true" t="shared" si="26" ref="K133:K138">(I133-H133)*24</f>
        <v>1.3000000000465661</v>
      </c>
      <c r="L133" s="95" t="s">
        <v>5</v>
      </c>
      <c r="M133" s="96" t="s">
        <v>28</v>
      </c>
      <c r="N133" s="97" t="s">
        <v>161</v>
      </c>
      <c r="O133" s="82">
        <f t="shared" si="13"/>
        <v>1</v>
      </c>
      <c r="P133" s="82">
        <f t="shared" si="20"/>
      </c>
      <c r="Q133" s="82">
        <f t="shared" si="15"/>
      </c>
      <c r="R133" s="82">
        <f t="shared" si="25"/>
        <v>1</v>
      </c>
      <c r="S133" s="3"/>
      <c r="T133" s="3"/>
      <c r="U133" s="3"/>
      <c r="V133" s="16"/>
      <c r="W133" s="16"/>
      <c r="X133" s="16"/>
      <c r="Y133" s="16"/>
      <c r="Z133" s="16"/>
      <c r="AA133" s="16"/>
    </row>
    <row r="134" spans="1:27" s="17" customFormat="1" ht="12.75">
      <c r="A134" s="69"/>
      <c r="B134" s="70"/>
      <c r="C134" s="70"/>
      <c r="D134" s="68"/>
      <c r="E134" s="71"/>
      <c r="F134" s="123">
        <v>104070</v>
      </c>
      <c r="G134" s="108"/>
      <c r="H134" s="98">
        <v>37248.31458333333</v>
      </c>
      <c r="I134" s="98">
        <v>37248.325694444444</v>
      </c>
      <c r="J134" s="99"/>
      <c r="K134" s="99">
        <f t="shared" si="26"/>
        <v>0.26666666666278616</v>
      </c>
      <c r="L134" s="100" t="s">
        <v>44</v>
      </c>
      <c r="M134" s="101" t="s">
        <v>41</v>
      </c>
      <c r="N134" s="102" t="s">
        <v>177</v>
      </c>
      <c r="O134" s="82">
        <f t="shared" si="13"/>
      </c>
      <c r="P134" s="82">
        <f t="shared" si="20"/>
      </c>
      <c r="Q134" s="82">
        <f t="shared" si="15"/>
        <v>1</v>
      </c>
      <c r="R134" s="82">
        <f t="shared" si="25"/>
        <v>1</v>
      </c>
      <c r="S134" s="3"/>
      <c r="T134" s="3"/>
      <c r="U134" s="3"/>
      <c r="V134" s="16"/>
      <c r="W134" s="16"/>
      <c r="X134" s="16"/>
      <c r="Y134" s="16"/>
      <c r="Z134" s="16"/>
      <c r="AA134" s="16"/>
    </row>
    <row r="135" spans="1:27" s="17" customFormat="1" ht="12.75">
      <c r="A135" s="69"/>
      <c r="B135" s="70"/>
      <c r="C135" s="70"/>
      <c r="D135" s="68"/>
      <c r="E135" s="71"/>
      <c r="F135" s="124">
        <v>104070</v>
      </c>
      <c r="G135" s="109"/>
      <c r="H135" s="93">
        <v>37248.325694444444</v>
      </c>
      <c r="I135" s="93">
        <v>37248.36041666667</v>
      </c>
      <c r="J135" s="94"/>
      <c r="K135" s="94">
        <f t="shared" si="26"/>
        <v>0.8333333334303461</v>
      </c>
      <c r="L135" s="95" t="s">
        <v>5</v>
      </c>
      <c r="M135" s="96" t="s">
        <v>41</v>
      </c>
      <c r="N135" s="97" t="s">
        <v>163</v>
      </c>
      <c r="O135" s="82">
        <f t="shared" si="13"/>
      </c>
      <c r="P135" s="82">
        <f t="shared" si="20"/>
      </c>
      <c r="Q135" s="82">
        <f t="shared" si="15"/>
        <v>1</v>
      </c>
      <c r="R135" s="82">
        <f t="shared" si="25"/>
        <v>1</v>
      </c>
      <c r="S135" s="3"/>
      <c r="T135" s="3"/>
      <c r="U135" s="3"/>
      <c r="V135" s="16"/>
      <c r="W135" s="16"/>
      <c r="X135" s="16"/>
      <c r="Y135" s="16"/>
      <c r="Z135" s="16"/>
      <c r="AA135" s="16"/>
    </row>
    <row r="136" spans="1:27" s="17" customFormat="1" ht="12.75">
      <c r="A136" s="69"/>
      <c r="B136" s="70"/>
      <c r="C136" s="70"/>
      <c r="D136" s="68"/>
      <c r="E136" s="71"/>
      <c r="F136" s="123">
        <v>104070</v>
      </c>
      <c r="G136" s="108"/>
      <c r="H136" s="98">
        <v>37248.36041666667</v>
      </c>
      <c r="I136" s="98">
        <v>37248.364583333336</v>
      </c>
      <c r="J136" s="99"/>
      <c r="K136" s="99">
        <f t="shared" si="26"/>
        <v>0.09999999997671694</v>
      </c>
      <c r="L136" s="100" t="s">
        <v>83</v>
      </c>
      <c r="M136" s="101" t="s">
        <v>41</v>
      </c>
      <c r="N136" s="102" t="s">
        <v>162</v>
      </c>
      <c r="O136" s="82">
        <f t="shared" si="13"/>
      </c>
      <c r="P136" s="82">
        <f t="shared" si="20"/>
      </c>
      <c r="Q136" s="82">
        <f t="shared" si="15"/>
        <v>1</v>
      </c>
      <c r="R136" s="82">
        <f t="shared" si="25"/>
        <v>1</v>
      </c>
      <c r="S136" s="3"/>
      <c r="T136" s="3"/>
      <c r="U136" s="3"/>
      <c r="V136" s="16"/>
      <c r="W136" s="16"/>
      <c r="X136" s="16"/>
      <c r="Y136" s="16"/>
      <c r="Z136" s="16"/>
      <c r="AA136" s="16"/>
    </row>
    <row r="137" spans="1:27" s="17" customFormat="1" ht="12.75">
      <c r="A137" s="69"/>
      <c r="B137" s="70"/>
      <c r="C137" s="70"/>
      <c r="D137" s="68"/>
      <c r="E137" s="71"/>
      <c r="F137" s="124">
        <v>104070</v>
      </c>
      <c r="G137" s="109"/>
      <c r="H137" s="93">
        <v>37248.364583333336</v>
      </c>
      <c r="I137" s="93">
        <v>37248.37847222222</v>
      </c>
      <c r="J137" s="94"/>
      <c r="K137" s="94">
        <f t="shared" si="26"/>
        <v>0.33333333319751546</v>
      </c>
      <c r="L137" s="95" t="s">
        <v>49</v>
      </c>
      <c r="M137" s="96" t="s">
        <v>41</v>
      </c>
      <c r="N137" s="97" t="s">
        <v>178</v>
      </c>
      <c r="O137" s="82">
        <f t="shared" si="13"/>
      </c>
      <c r="P137" s="82">
        <f t="shared" si="20"/>
      </c>
      <c r="Q137" s="82">
        <f t="shared" si="15"/>
        <v>1</v>
      </c>
      <c r="R137" s="82">
        <f t="shared" si="25"/>
        <v>1</v>
      </c>
      <c r="S137" s="3"/>
      <c r="T137" s="3"/>
      <c r="U137" s="3"/>
      <c r="V137" s="16"/>
      <c r="W137" s="16"/>
      <c r="X137" s="16"/>
      <c r="Y137" s="16"/>
      <c r="Z137" s="16"/>
      <c r="AA137" s="16"/>
    </row>
    <row r="138" spans="1:27" s="17" customFormat="1" ht="12.75">
      <c r="A138" s="19">
        <v>97</v>
      </c>
      <c r="B138" s="31">
        <v>37248.37847222222</v>
      </c>
      <c r="C138" s="31">
        <v>37248.99930555555</v>
      </c>
      <c r="D138" s="74">
        <f>(C138-B138)*24</f>
        <v>14.900000000023283</v>
      </c>
      <c r="E138" s="39" t="s">
        <v>126</v>
      </c>
      <c r="F138" s="116"/>
      <c r="G138" s="105"/>
      <c r="H138" s="31">
        <v>37248.99930555555</v>
      </c>
      <c r="I138" s="31">
        <v>37248.99930555555</v>
      </c>
      <c r="J138" s="74">
        <f>(I138-H138)*24</f>
        <v>0</v>
      </c>
      <c r="K138" s="74">
        <f t="shared" si="26"/>
        <v>0</v>
      </c>
      <c r="L138" s="38" t="s">
        <v>26</v>
      </c>
      <c r="M138" s="14" t="s">
        <v>46</v>
      </c>
      <c r="N138" s="39"/>
      <c r="O138" s="82">
        <f t="shared" si="13"/>
      </c>
      <c r="P138" s="82">
        <f t="shared" si="20"/>
        <v>1</v>
      </c>
      <c r="Q138" s="82">
        <f t="shared" si="15"/>
      </c>
      <c r="R138" s="82">
        <f t="shared" si="25"/>
        <v>1</v>
      </c>
      <c r="S138" s="3"/>
      <c r="T138" s="3"/>
      <c r="U138" s="3"/>
      <c r="V138" s="16"/>
      <c r="W138" s="16"/>
      <c r="X138" s="16"/>
      <c r="Y138" s="16"/>
      <c r="Z138" s="16"/>
      <c r="AA138" s="16"/>
    </row>
    <row r="139" spans="1:27" s="17" customFormat="1" ht="12.75">
      <c r="A139" s="75"/>
      <c r="B139" s="76"/>
      <c r="C139" s="76"/>
      <c r="D139" s="114">
        <f>SUM(D112:D138)</f>
        <v>119.36666666669771</v>
      </c>
      <c r="E139" s="77"/>
      <c r="F139" s="118"/>
      <c r="G139" s="107"/>
      <c r="H139" s="76"/>
      <c r="I139" s="76"/>
      <c r="J139" s="114">
        <f>SUM(J112:J138)</f>
        <v>8.616666666639503</v>
      </c>
      <c r="K139" s="114">
        <f>SUM(K112:K138)</f>
        <v>8.616666666639503</v>
      </c>
      <c r="L139" s="80"/>
      <c r="M139" s="79"/>
      <c r="N139" s="77"/>
      <c r="O139" s="81"/>
      <c r="P139" s="81"/>
      <c r="Q139" s="81"/>
      <c r="R139" s="81"/>
      <c r="S139" s="3"/>
      <c r="T139" s="3"/>
      <c r="U139" s="3"/>
      <c r="V139" s="16"/>
      <c r="W139" s="16"/>
      <c r="X139" s="16"/>
      <c r="Y139" s="16"/>
      <c r="Z139" s="16"/>
      <c r="AA139" s="16"/>
    </row>
    <row r="140" spans="1:27" s="17" customFormat="1" ht="12.75">
      <c r="A140" s="87"/>
      <c r="B140" s="84"/>
      <c r="C140" s="84"/>
      <c r="D140" s="85"/>
      <c r="E140" s="86"/>
      <c r="F140" s="119"/>
      <c r="G140" s="110"/>
      <c r="H140" s="84"/>
      <c r="I140" s="84"/>
      <c r="J140" s="85"/>
      <c r="K140" s="88"/>
      <c r="L140" s="90"/>
      <c r="M140" s="89"/>
      <c r="N140" s="86"/>
      <c r="O140" s="91"/>
      <c r="P140" s="91"/>
      <c r="Q140" s="91"/>
      <c r="R140" s="91"/>
      <c r="S140" s="3"/>
      <c r="T140" s="3"/>
      <c r="U140" s="3"/>
      <c r="V140" s="16"/>
      <c r="W140" s="16"/>
      <c r="X140" s="16"/>
      <c r="Y140" s="16"/>
      <c r="Z140" s="16"/>
      <c r="AA140" s="16"/>
    </row>
    <row r="141" spans="1:18" ht="13.5" customHeight="1">
      <c r="A141" s="58"/>
      <c r="B141" s="59"/>
      <c r="C141" s="59"/>
      <c r="D141" s="60"/>
      <c r="E141" s="61"/>
      <c r="F141" s="120" t="s">
        <v>33</v>
      </c>
      <c r="G141" s="111"/>
      <c r="H141" s="63"/>
      <c r="I141" s="63"/>
      <c r="J141" s="60"/>
      <c r="K141" s="64"/>
      <c r="L141" s="62"/>
      <c r="M141" s="65"/>
      <c r="N141" s="66"/>
      <c r="O141" s="67"/>
      <c r="P141" s="67">
        <f>IF($L141="Scheduled",1,"")</f>
      </c>
      <c r="Q141" s="67"/>
      <c r="R141" s="67"/>
    </row>
    <row r="142" spans="1:16" ht="14.25" customHeight="1">
      <c r="A142" s="40"/>
      <c r="B142" s="21"/>
      <c r="C142" s="13" t="s">
        <v>17</v>
      </c>
      <c r="D142" s="51">
        <f>O144</f>
        <v>46</v>
      </c>
      <c r="E142" s="18"/>
      <c r="F142" s="115"/>
      <c r="G142" s="104"/>
      <c r="H142" s="42"/>
      <c r="I142" s="42"/>
      <c r="J142" s="56" t="s">
        <v>10</v>
      </c>
      <c r="K142" s="56"/>
      <c r="L142" s="20"/>
      <c r="M142" s="23"/>
      <c r="N142" s="8"/>
      <c r="P142" s="1">
        <f>IF($L142="Scheduled",1,"")</f>
      </c>
    </row>
    <row r="143" spans="1:16" ht="12.75">
      <c r="A143" s="40"/>
      <c r="B143" s="21"/>
      <c r="C143" s="13" t="s">
        <v>20</v>
      </c>
      <c r="D143" s="51">
        <f>D144-D142</f>
        <v>8</v>
      </c>
      <c r="E143" s="18"/>
      <c r="F143" s="115"/>
      <c r="G143" s="104"/>
      <c r="H143" s="42"/>
      <c r="I143" s="42"/>
      <c r="J143" s="7" t="s">
        <v>11</v>
      </c>
      <c r="K143" s="45" t="s">
        <v>12</v>
      </c>
      <c r="L143" s="20"/>
      <c r="M143" s="23"/>
      <c r="N143" s="8"/>
      <c r="P143" s="1">
        <f>IF($L143="Scheduled",1,"")</f>
      </c>
    </row>
    <row r="144" spans="1:18" ht="13.5" thickBot="1">
      <c r="A144" s="40"/>
      <c r="B144" s="21"/>
      <c r="C144" s="13" t="s">
        <v>16</v>
      </c>
      <c r="D144" s="52">
        <f>COUNT(A6:A141)</f>
        <v>54</v>
      </c>
      <c r="E144" s="18"/>
      <c r="F144" s="115"/>
      <c r="G144" s="104"/>
      <c r="H144" s="42"/>
      <c r="I144" s="42"/>
      <c r="J144" s="34">
        <f>SUM(J6:J141)/2</f>
        <v>38.49999999976717</v>
      </c>
      <c r="K144" s="34">
        <f>SUM(K6:K141)/2</f>
        <v>38.699999999895226</v>
      </c>
      <c r="L144" s="20"/>
      <c r="M144" s="23"/>
      <c r="N144" s="8"/>
      <c r="O144" s="52">
        <f>SUM(O1:O141)</f>
        <v>46</v>
      </c>
      <c r="P144" s="52">
        <f>SUM(P1:P141)</f>
        <v>8</v>
      </c>
      <c r="Q144" s="52">
        <f>SUM(Q1:Q141)</f>
        <v>51</v>
      </c>
      <c r="R144" s="53">
        <f>SUM(O144:Q144)</f>
        <v>105</v>
      </c>
    </row>
    <row r="145" spans="1:17" ht="13.5" thickTop="1">
      <c r="A145" s="40"/>
      <c r="B145" s="21"/>
      <c r="C145" s="13"/>
      <c r="D145" s="7"/>
      <c r="E145" s="18"/>
      <c r="F145" s="115"/>
      <c r="G145" s="104"/>
      <c r="H145" s="42"/>
      <c r="I145" s="42"/>
      <c r="J145" s="7"/>
      <c r="K145" s="44"/>
      <c r="L145" s="20"/>
      <c r="M145" s="20"/>
      <c r="N145" s="8"/>
      <c r="O145" s="1" t="s">
        <v>30</v>
      </c>
      <c r="P145" s="2" t="s">
        <v>26</v>
      </c>
      <c r="Q145" s="1" t="s">
        <v>31</v>
      </c>
    </row>
    <row r="146" spans="1:15" ht="12.75">
      <c r="A146" s="40"/>
      <c r="B146" s="21"/>
      <c r="C146" s="13" t="s">
        <v>13</v>
      </c>
      <c r="D146" s="7">
        <f>SUM(D6:D141)/2</f>
        <v>1081.383333333477</v>
      </c>
      <c r="E146" s="24">
        <f>D146/24</f>
        <v>45.05763888889487</v>
      </c>
      <c r="F146" s="122" t="s">
        <v>50</v>
      </c>
      <c r="G146" s="104"/>
      <c r="H146" s="42"/>
      <c r="I146" s="42"/>
      <c r="J146" s="7"/>
      <c r="K146" s="44"/>
      <c r="L146" s="20"/>
      <c r="M146" s="20"/>
      <c r="N146" s="8"/>
      <c r="O146" s="1">
        <f>IF($M148="Store Lost",1,"")</f>
      </c>
    </row>
    <row r="147" spans="1:15" ht="12.75">
      <c r="A147" s="40"/>
      <c r="B147" s="21"/>
      <c r="C147" s="13" t="s">
        <v>14</v>
      </c>
      <c r="D147" s="7">
        <f>J144</f>
        <v>38.49999999976717</v>
      </c>
      <c r="E147" s="18" t="s">
        <v>36</v>
      </c>
      <c r="F147" s="115"/>
      <c r="G147" s="104"/>
      <c r="H147" s="42"/>
      <c r="I147" s="42"/>
      <c r="J147" s="7"/>
      <c r="K147" s="44"/>
      <c r="L147" s="20"/>
      <c r="M147" s="20"/>
      <c r="N147" s="8"/>
      <c r="O147" s="1">
        <f>IF($M149="Store Lost",1,"")</f>
      </c>
    </row>
    <row r="148" spans="1:27" ht="13.5" thickBot="1">
      <c r="A148" s="40"/>
      <c r="B148" s="21"/>
      <c r="C148" s="13" t="s">
        <v>15</v>
      </c>
      <c r="D148" s="34">
        <f>SUM(D146:D147)</f>
        <v>1119.883333333244</v>
      </c>
      <c r="E148" s="24"/>
      <c r="F148" s="115"/>
      <c r="G148" s="104"/>
      <c r="H148" s="42"/>
      <c r="I148" s="42"/>
      <c r="J148" s="7"/>
      <c r="K148" s="44"/>
      <c r="L148" s="20"/>
      <c r="M148" s="20"/>
      <c r="N148" s="8"/>
      <c r="O148" s="1">
        <f>IF($M150="Store Lost",1,"")</f>
      </c>
      <c r="Y148" s="3"/>
      <c r="Z148" s="3"/>
      <c r="AA148" s="3"/>
    </row>
    <row r="149" spans="1:16" ht="13.5" thickTop="1">
      <c r="A149" s="40"/>
      <c r="B149" s="21"/>
      <c r="C149" s="13"/>
      <c r="D149" s="35"/>
      <c r="E149" s="92"/>
      <c r="F149" s="115"/>
      <c r="G149" s="104"/>
      <c r="H149" s="7"/>
      <c r="I149" s="42"/>
      <c r="J149" s="7"/>
      <c r="K149" s="44"/>
      <c r="L149" s="20"/>
      <c r="M149" s="20"/>
      <c r="N149" s="8"/>
      <c r="O149" s="54">
        <f>O144+P144</f>
        <v>54</v>
      </c>
      <c r="P149" s="1">
        <f aca="true" t="shared" si="27" ref="P149:P165">IF($N151="Store Lost",1,"")</f>
      </c>
    </row>
    <row r="150" spans="1:24" ht="12.75">
      <c r="A150" s="40"/>
      <c r="B150" s="21"/>
      <c r="C150" s="13"/>
      <c r="D150" s="35"/>
      <c r="E150" s="18"/>
      <c r="F150" s="115"/>
      <c r="G150" s="104"/>
      <c r="H150" s="42"/>
      <c r="I150" s="42"/>
      <c r="J150" s="7"/>
      <c r="K150" s="44"/>
      <c r="L150" s="20"/>
      <c r="M150" s="20"/>
      <c r="N150" s="8"/>
      <c r="O150" s="8"/>
      <c r="P150" s="1">
        <f t="shared" si="27"/>
      </c>
      <c r="Q150" s="3"/>
      <c r="R150" s="3"/>
      <c r="S150" s="3"/>
      <c r="T150" s="3"/>
      <c r="U150" s="3"/>
      <c r="V150" s="3"/>
      <c r="W150" s="3"/>
      <c r="X150" s="3"/>
    </row>
    <row r="151" spans="1:16" ht="12.75">
      <c r="A151" s="40"/>
      <c r="B151" s="21"/>
      <c r="C151" s="13" t="s">
        <v>32</v>
      </c>
      <c r="D151" s="36">
        <f>IF(D142,D146/D142,D146)</f>
        <v>23.508333333336456</v>
      </c>
      <c r="E151" s="18"/>
      <c r="F151" s="115"/>
      <c r="G151" s="104"/>
      <c r="J151" s="43"/>
      <c r="K151" s="27"/>
      <c r="O151" s="8"/>
      <c r="P151" s="1">
        <f t="shared" si="27"/>
      </c>
    </row>
    <row r="152" spans="1:15" ht="12.75">
      <c r="A152" s="40"/>
      <c r="B152" s="21"/>
      <c r="C152" s="13" t="s">
        <v>18</v>
      </c>
      <c r="D152" s="35">
        <f>IF(D142,24/D151,0)</f>
        <v>1.0209145693015305</v>
      </c>
      <c r="E152" s="18"/>
      <c r="F152" s="115"/>
      <c r="G152" s="112"/>
      <c r="K152" s="27"/>
      <c r="O152" s="8"/>
    </row>
    <row r="153" spans="1:16" ht="12.75">
      <c r="A153" s="40"/>
      <c r="B153" s="21"/>
      <c r="C153" s="13" t="s">
        <v>19</v>
      </c>
      <c r="D153" s="47">
        <f>D146/D148</f>
        <v>0.965621418898007</v>
      </c>
      <c r="E153" s="28"/>
      <c r="F153" s="115"/>
      <c r="G153" s="104"/>
      <c r="K153" s="27"/>
      <c r="O153" s="8"/>
      <c r="P153" s="1">
        <f t="shared" si="27"/>
      </c>
    </row>
    <row r="154" spans="1:16" ht="12.75">
      <c r="A154" s="40"/>
      <c r="B154" s="21"/>
      <c r="C154" s="21"/>
      <c r="D154" s="7"/>
      <c r="E154" s="18"/>
      <c r="F154" s="115"/>
      <c r="G154" s="104"/>
      <c r="K154" s="27"/>
      <c r="N154" s="8"/>
      <c r="O154" s="8"/>
      <c r="P154" s="1">
        <f t="shared" si="27"/>
      </c>
    </row>
    <row r="155" spans="1:16" ht="12.75">
      <c r="A155" s="40"/>
      <c r="B155" s="21"/>
      <c r="C155" s="21"/>
      <c r="D155" s="7"/>
      <c r="E155" s="18"/>
      <c r="F155" s="115"/>
      <c r="G155" s="104"/>
      <c r="K155" s="27"/>
      <c r="O155" s="8"/>
      <c r="P155" s="1">
        <f t="shared" si="27"/>
      </c>
    </row>
    <row r="156" spans="1:16" ht="12.75">
      <c r="A156" s="40"/>
      <c r="B156" s="21"/>
      <c r="C156" s="21"/>
      <c r="D156" s="35"/>
      <c r="E156" s="18"/>
      <c r="F156" s="115"/>
      <c r="G156" s="104"/>
      <c r="K156" s="27"/>
      <c r="O156" s="8"/>
      <c r="P156" s="1">
        <f t="shared" si="27"/>
      </c>
    </row>
    <row r="157" spans="1:16" ht="12.75">
      <c r="A157" s="40"/>
      <c r="B157" s="21"/>
      <c r="C157" s="21"/>
      <c r="D157" s="7"/>
      <c r="E157" s="18"/>
      <c r="F157" s="115"/>
      <c r="G157" s="104"/>
      <c r="K157" s="27"/>
      <c r="O157" s="8"/>
      <c r="P157" s="1">
        <f t="shared" si="27"/>
      </c>
    </row>
    <row r="158" spans="1:16" ht="12.75">
      <c r="A158" s="40"/>
      <c r="B158" s="21"/>
      <c r="C158" s="21"/>
      <c r="D158" s="7"/>
      <c r="E158" s="18"/>
      <c r="F158" s="115"/>
      <c r="G158" s="104"/>
      <c r="K158" s="27"/>
      <c r="O158" s="8"/>
      <c r="P158" s="1">
        <f t="shared" si="27"/>
      </c>
    </row>
    <row r="159" spans="1:16" ht="12.75">
      <c r="A159" s="40"/>
      <c r="B159" s="21"/>
      <c r="C159" s="21"/>
      <c r="D159" s="7"/>
      <c r="E159" s="18"/>
      <c r="F159" s="115"/>
      <c r="G159" s="104"/>
      <c r="K159" s="27"/>
      <c r="O159" s="8"/>
      <c r="P159" s="1">
        <f t="shared" si="27"/>
      </c>
    </row>
    <row r="160" spans="1:16" ht="12.75">
      <c r="A160" s="40"/>
      <c r="B160" s="21"/>
      <c r="C160" s="21"/>
      <c r="D160" s="7"/>
      <c r="E160" s="18"/>
      <c r="F160" s="115"/>
      <c r="G160" s="104"/>
      <c r="K160" s="27"/>
      <c r="O160" s="8"/>
      <c r="P160" s="1">
        <f t="shared" si="27"/>
      </c>
    </row>
    <row r="161" spans="1:27" s="5" customFormat="1" ht="13.5" thickBot="1">
      <c r="A161" s="40"/>
      <c r="B161" s="21"/>
      <c r="C161" s="21"/>
      <c r="D161" s="7"/>
      <c r="E161" s="18"/>
      <c r="F161" s="115"/>
      <c r="G161" s="104"/>
      <c r="H161" s="43"/>
      <c r="I161" s="43"/>
      <c r="J161" s="29"/>
      <c r="K161" s="27"/>
      <c r="L161" s="25"/>
      <c r="M161" s="25"/>
      <c r="N161" s="9"/>
      <c r="O161" s="8"/>
      <c r="P161" s="1">
        <f t="shared" si="27"/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16" ht="12.75">
      <c r="A162" s="40"/>
      <c r="B162" s="21"/>
      <c r="C162" s="21"/>
      <c r="D162" s="7"/>
      <c r="E162" s="18"/>
      <c r="F162" s="115"/>
      <c r="G162" s="104"/>
      <c r="K162" s="27"/>
      <c r="O162" s="8"/>
      <c r="P162" s="1">
        <f t="shared" si="27"/>
      </c>
    </row>
    <row r="163" spans="1:16" ht="12.75">
      <c r="A163" s="40"/>
      <c r="B163" s="21"/>
      <c r="C163" s="21"/>
      <c r="D163" s="7"/>
      <c r="E163" s="18"/>
      <c r="F163" s="115"/>
      <c r="G163" s="104"/>
      <c r="K163" s="27"/>
      <c r="O163" s="8"/>
      <c r="P163" s="1">
        <f t="shared" si="27"/>
      </c>
    </row>
    <row r="164" spans="1:16" ht="12.75">
      <c r="A164" s="40"/>
      <c r="B164" s="21"/>
      <c r="C164" s="21"/>
      <c r="D164" s="7"/>
      <c r="E164" s="18"/>
      <c r="F164" s="115"/>
      <c r="G164" s="104"/>
      <c r="K164" s="27"/>
      <c r="O164" s="8"/>
      <c r="P164" s="1">
        <f t="shared" si="27"/>
      </c>
    </row>
    <row r="165" spans="1:16" ht="12.75">
      <c r="A165" s="40"/>
      <c r="B165" s="21"/>
      <c r="C165" s="21"/>
      <c r="D165" s="7"/>
      <c r="E165" s="18"/>
      <c r="F165" s="115"/>
      <c r="G165" s="104"/>
      <c r="K165" s="27"/>
      <c r="O165" s="8"/>
      <c r="P165" s="1">
        <f t="shared" si="27"/>
      </c>
    </row>
    <row r="166" spans="1:15" ht="12.75">
      <c r="A166" s="40"/>
      <c r="B166" s="21"/>
      <c r="C166" s="21"/>
      <c r="D166" s="7"/>
      <c r="E166" s="18"/>
      <c r="F166" s="115"/>
      <c r="G166" s="104"/>
      <c r="K166" s="27"/>
      <c r="O166" s="1">
        <f aca="true" t="shared" si="28" ref="O166:O191">IF($M168="Store Lost",1,"")</f>
      </c>
    </row>
    <row r="167" spans="1:15" ht="12.75">
      <c r="A167" s="40"/>
      <c r="B167" s="21"/>
      <c r="C167" s="21"/>
      <c r="D167" s="7"/>
      <c r="E167" s="18"/>
      <c r="F167" s="115"/>
      <c r="G167" s="104"/>
      <c r="K167" s="27"/>
      <c r="O167" s="1">
        <f t="shared" si="28"/>
      </c>
    </row>
    <row r="168" spans="1:15" ht="12.75">
      <c r="A168" s="40"/>
      <c r="B168" s="21"/>
      <c r="C168" s="21"/>
      <c r="D168" s="7"/>
      <c r="E168" s="18"/>
      <c r="F168" s="115"/>
      <c r="G168" s="104"/>
      <c r="H168" s="42"/>
      <c r="I168" s="42"/>
      <c r="J168" s="7"/>
      <c r="K168" s="44"/>
      <c r="L168" s="20"/>
      <c r="M168" s="20"/>
      <c r="N168" s="8"/>
      <c r="O168" s="1">
        <f t="shared" si="28"/>
      </c>
    </row>
    <row r="169" spans="1:15" ht="12.75">
      <c r="A169" s="40"/>
      <c r="B169" s="21"/>
      <c r="C169" s="21"/>
      <c r="E169" s="18"/>
      <c r="F169" s="115"/>
      <c r="G169" s="104"/>
      <c r="H169" s="42"/>
      <c r="I169" s="42"/>
      <c r="L169" s="20"/>
      <c r="M169" s="20"/>
      <c r="N169" s="8"/>
      <c r="O169" s="1">
        <f t="shared" si="28"/>
      </c>
    </row>
    <row r="170" spans="1:27" s="4" customFormat="1" ht="13.5" thickBot="1">
      <c r="A170" s="40"/>
      <c r="B170" s="21"/>
      <c r="C170" s="21"/>
      <c r="D170" s="29"/>
      <c r="E170" s="18"/>
      <c r="F170" s="115"/>
      <c r="G170" s="104"/>
      <c r="H170" s="42"/>
      <c r="I170" s="42"/>
      <c r="J170" s="29"/>
      <c r="K170" s="46"/>
      <c r="L170" s="20"/>
      <c r="M170" s="20"/>
      <c r="N170" s="8"/>
      <c r="O170" s="1">
        <f t="shared" si="28"/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s="3" customFormat="1" ht="14.25" thickBot="1" thickTop="1">
      <c r="A171" s="40"/>
      <c r="B171" s="21"/>
      <c r="C171" s="21"/>
      <c r="D171" s="29"/>
      <c r="E171" s="18"/>
      <c r="F171" s="115"/>
      <c r="G171" s="104"/>
      <c r="H171" s="42"/>
      <c r="I171" s="42"/>
      <c r="J171" s="29"/>
      <c r="K171" s="46"/>
      <c r="L171" s="20"/>
      <c r="M171" s="20"/>
      <c r="N171" s="8"/>
      <c r="O171" s="1">
        <f t="shared" si="28"/>
      </c>
      <c r="P171" s="1"/>
      <c r="Q171" s="1"/>
      <c r="R171" s="1"/>
      <c r="S171" s="1"/>
      <c r="T171" s="1"/>
      <c r="U171" s="1"/>
      <c r="V171" s="1"/>
      <c r="W171" s="1"/>
      <c r="X171" s="1"/>
      <c r="Y171" s="5"/>
      <c r="Z171" s="5"/>
      <c r="AA171" s="5"/>
    </row>
    <row r="172" spans="1:15" ht="12.75">
      <c r="A172" s="40"/>
      <c r="B172" s="21"/>
      <c r="C172" s="21"/>
      <c r="F172" s="115"/>
      <c r="G172" s="104"/>
      <c r="H172" s="42"/>
      <c r="I172" s="42"/>
      <c r="L172" s="20"/>
      <c r="M172" s="20"/>
      <c r="N172" s="8"/>
      <c r="O172" s="1">
        <f t="shared" si="28"/>
      </c>
    </row>
    <row r="173" spans="2:24" ht="13.5" thickBot="1">
      <c r="B173" s="21"/>
      <c r="C173" s="21"/>
      <c r="F173" s="115"/>
      <c r="G173" s="104"/>
      <c r="H173" s="42"/>
      <c r="I173" s="42"/>
      <c r="L173" s="20"/>
      <c r="M173" s="20"/>
      <c r="N173" s="8"/>
      <c r="O173" s="1">
        <f t="shared" si="28"/>
      </c>
      <c r="P173" s="5"/>
      <c r="Q173" s="5"/>
      <c r="R173" s="5"/>
      <c r="S173" s="5"/>
      <c r="T173" s="5"/>
      <c r="U173" s="5"/>
      <c r="V173" s="5"/>
      <c r="W173" s="5"/>
      <c r="X173" s="5"/>
    </row>
    <row r="174" spans="2:15" ht="12.75">
      <c r="B174" s="21"/>
      <c r="C174" s="21"/>
      <c r="F174" s="115"/>
      <c r="G174" s="104"/>
      <c r="H174" s="42"/>
      <c r="I174" s="42"/>
      <c r="L174" s="20"/>
      <c r="M174" s="20"/>
      <c r="N174" s="8"/>
      <c r="O174" s="1">
        <f t="shared" si="28"/>
      </c>
    </row>
    <row r="175" spans="2:15" ht="12.75">
      <c r="B175" s="21"/>
      <c r="C175" s="21"/>
      <c r="F175" s="115"/>
      <c r="G175" s="104"/>
      <c r="H175" s="42"/>
      <c r="I175" s="42"/>
      <c r="L175" s="20"/>
      <c r="M175" s="20"/>
      <c r="N175" s="8"/>
      <c r="O175" s="1">
        <f t="shared" si="28"/>
      </c>
    </row>
    <row r="176" spans="2:15" ht="12.75">
      <c r="B176" s="21"/>
      <c r="C176" s="21"/>
      <c r="F176" s="115"/>
      <c r="G176" s="104"/>
      <c r="H176" s="42"/>
      <c r="I176" s="42"/>
      <c r="L176" s="20"/>
      <c r="M176" s="20"/>
      <c r="N176" s="8"/>
      <c r="O176" s="1">
        <f t="shared" si="28"/>
      </c>
    </row>
    <row r="177" spans="2:15" ht="12.75">
      <c r="B177" s="21"/>
      <c r="C177" s="21"/>
      <c r="O177" s="1">
        <f t="shared" si="28"/>
      </c>
    </row>
    <row r="178" ht="12.75">
      <c r="O178" s="1">
        <f t="shared" si="28"/>
      </c>
    </row>
    <row r="179" ht="12.75">
      <c r="O179" s="1">
        <f t="shared" si="28"/>
      </c>
    </row>
    <row r="180" spans="15:27" ht="13.5" thickBot="1">
      <c r="O180" s="1">
        <f t="shared" si="28"/>
      </c>
      <c r="Y180" s="4"/>
      <c r="Z180" s="4"/>
      <c r="AA180" s="4"/>
    </row>
    <row r="181" spans="15:27" ht="13.5" thickTop="1">
      <c r="O181" s="1">
        <f t="shared" si="28"/>
      </c>
      <c r="Y181" s="3"/>
      <c r="Z181" s="3"/>
      <c r="AA181" s="3"/>
    </row>
    <row r="182" spans="15:24" ht="13.5" thickBot="1">
      <c r="O182" s="1">
        <f t="shared" si="28"/>
      </c>
      <c r="P182" s="4"/>
      <c r="Q182" s="4"/>
      <c r="R182" s="4"/>
      <c r="S182" s="4"/>
      <c r="T182" s="4"/>
      <c r="U182" s="4"/>
      <c r="V182" s="4"/>
      <c r="W182" s="4"/>
      <c r="X182" s="4"/>
    </row>
    <row r="183" spans="15:24" ht="13.5" thickTop="1">
      <c r="O183" s="1">
        <f t="shared" si="28"/>
      </c>
      <c r="P183" s="3"/>
      <c r="Q183" s="3"/>
      <c r="R183" s="3"/>
      <c r="S183" s="3"/>
      <c r="T183" s="3"/>
      <c r="U183" s="3"/>
      <c r="V183" s="3"/>
      <c r="W183" s="3"/>
      <c r="X183" s="3"/>
    </row>
    <row r="184" spans="1:27" s="5" customFormat="1" ht="13.5" thickBot="1">
      <c r="A184" s="41"/>
      <c r="B184" s="26"/>
      <c r="C184" s="26"/>
      <c r="D184" s="29"/>
      <c r="E184" s="30"/>
      <c r="F184" s="121"/>
      <c r="G184" s="113"/>
      <c r="H184" s="43"/>
      <c r="I184" s="43"/>
      <c r="J184" s="29"/>
      <c r="K184" s="46"/>
      <c r="L184" s="25"/>
      <c r="M184" s="25"/>
      <c r="N184" s="9"/>
      <c r="O184" s="1">
        <f t="shared" si="28"/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>
      <c r="O185" s="1">
        <f t="shared" si="28"/>
      </c>
    </row>
    <row r="186" ht="12.75">
      <c r="O186" s="1">
        <f t="shared" si="28"/>
      </c>
    </row>
    <row r="187" ht="12.75">
      <c r="O187" s="1">
        <f t="shared" si="28"/>
      </c>
    </row>
    <row r="188" ht="12.75">
      <c r="O188" s="1">
        <f t="shared" si="28"/>
      </c>
    </row>
    <row r="189" ht="12.75">
      <c r="O189" s="1">
        <f t="shared" si="28"/>
      </c>
    </row>
    <row r="190" ht="12.75">
      <c r="O190" s="1">
        <f t="shared" si="28"/>
      </c>
    </row>
    <row r="191" ht="12.75">
      <c r="O191" s="1">
        <f t="shared" si="28"/>
      </c>
    </row>
    <row r="192" ht="12.75">
      <c r="O192" s="1">
        <f aca="true" t="shared" si="29" ref="O192:O232">IF($M194="Store Lost",1,"")</f>
      </c>
    </row>
    <row r="193" ht="12.75">
      <c r="O193" s="1">
        <f t="shared" si="29"/>
      </c>
    </row>
    <row r="194" spans="15:27" ht="13.5" thickBot="1">
      <c r="O194" s="1">
        <f t="shared" si="29"/>
      </c>
      <c r="Y194" s="5"/>
      <c r="Z194" s="5"/>
      <c r="AA194" s="5"/>
    </row>
    <row r="195" ht="12.75">
      <c r="O195" s="1">
        <f t="shared" si="29"/>
      </c>
    </row>
    <row r="196" spans="15:24" ht="13.5" thickBot="1">
      <c r="O196" s="1">
        <f t="shared" si="29"/>
      </c>
      <c r="P196" s="5"/>
      <c r="Q196" s="5"/>
      <c r="R196" s="5"/>
      <c r="S196" s="5"/>
      <c r="T196" s="5"/>
      <c r="U196" s="5"/>
      <c r="V196" s="5"/>
      <c r="W196" s="5"/>
      <c r="X196" s="5"/>
    </row>
    <row r="197" spans="1:27" s="5" customFormat="1" ht="13.5" thickBot="1">
      <c r="A197" s="41"/>
      <c r="B197" s="26"/>
      <c r="C197" s="26"/>
      <c r="D197" s="29"/>
      <c r="E197" s="30"/>
      <c r="F197" s="121"/>
      <c r="G197" s="113"/>
      <c r="H197" s="43"/>
      <c r="I197" s="43"/>
      <c r="J197" s="29"/>
      <c r="K197" s="46"/>
      <c r="L197" s="25"/>
      <c r="M197" s="25"/>
      <c r="N197" s="9"/>
      <c r="O197" s="1">
        <f t="shared" si="29"/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s="3" customFormat="1" ht="12.75">
      <c r="A198" s="41"/>
      <c r="B198" s="26"/>
      <c r="C198" s="26"/>
      <c r="D198" s="29"/>
      <c r="E198" s="30"/>
      <c r="F198" s="121"/>
      <c r="G198" s="113"/>
      <c r="H198" s="43"/>
      <c r="I198" s="43"/>
      <c r="J198" s="29"/>
      <c r="K198" s="46"/>
      <c r="L198" s="25"/>
      <c r="M198" s="25"/>
      <c r="N198" s="9"/>
      <c r="O198" s="1">
        <f t="shared" si="29"/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s="5" customFormat="1" ht="13.5" thickBot="1">
      <c r="A199" s="41"/>
      <c r="B199" s="26"/>
      <c r="C199" s="26"/>
      <c r="D199" s="29"/>
      <c r="E199" s="30"/>
      <c r="F199" s="121"/>
      <c r="G199" s="113"/>
      <c r="H199" s="43"/>
      <c r="I199" s="43"/>
      <c r="J199" s="29"/>
      <c r="K199" s="46"/>
      <c r="L199" s="25"/>
      <c r="M199" s="25"/>
      <c r="N199" s="9"/>
      <c r="O199" s="1">
        <f t="shared" si="29"/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>
      <c r="O200" s="1">
        <f t="shared" si="29"/>
      </c>
    </row>
    <row r="201" ht="12.75">
      <c r="O201" s="1">
        <f t="shared" si="29"/>
      </c>
    </row>
    <row r="202" ht="12.75">
      <c r="O202" s="1">
        <f t="shared" si="29"/>
      </c>
    </row>
    <row r="203" ht="12.75">
      <c r="O203" s="1">
        <f t="shared" si="29"/>
      </c>
    </row>
    <row r="204" ht="12.75">
      <c r="O204" s="1">
        <f t="shared" si="29"/>
      </c>
    </row>
    <row r="205" ht="12.75">
      <c r="O205" s="1">
        <f t="shared" si="29"/>
      </c>
    </row>
    <row r="206" ht="12.75">
      <c r="O206" s="1">
        <f t="shared" si="29"/>
      </c>
    </row>
    <row r="207" spans="15:27" ht="13.5" thickBot="1">
      <c r="O207" s="1">
        <f t="shared" si="29"/>
      </c>
      <c r="Y207" s="5"/>
      <c r="Z207" s="5"/>
      <c r="AA207" s="5"/>
    </row>
    <row r="208" spans="15:27" ht="12.75">
      <c r="O208" s="1">
        <f t="shared" si="29"/>
      </c>
      <c r="Y208" s="3"/>
      <c r="Z208" s="3"/>
      <c r="AA208" s="3"/>
    </row>
    <row r="209" spans="15:27" ht="13.5" thickBot="1">
      <c r="O209" s="1">
        <f t="shared" si="29"/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5:24" ht="12.75">
      <c r="O210" s="1">
        <f t="shared" si="29"/>
      </c>
      <c r="P210" s="3"/>
      <c r="Q210" s="3"/>
      <c r="R210" s="3"/>
      <c r="S210" s="3"/>
      <c r="T210" s="3"/>
      <c r="U210" s="3"/>
      <c r="V210" s="3"/>
      <c r="W210" s="3"/>
      <c r="X210" s="3"/>
    </row>
    <row r="211" spans="15:24" ht="13.5" thickBot="1">
      <c r="O211" s="1">
        <f t="shared" si="29"/>
      </c>
      <c r="P211" s="5"/>
      <c r="Q211" s="5"/>
      <c r="R211" s="5"/>
      <c r="S211" s="5"/>
      <c r="T211" s="5"/>
      <c r="U211" s="5"/>
      <c r="V211" s="5"/>
      <c r="W211" s="5"/>
      <c r="X211" s="5"/>
    </row>
    <row r="212" ht="12.75">
      <c r="O212" s="1">
        <f t="shared" si="29"/>
      </c>
    </row>
    <row r="213" ht="12.75">
      <c r="O213" s="1">
        <f t="shared" si="29"/>
      </c>
    </row>
    <row r="214" ht="12.75">
      <c r="O214" s="1">
        <f t="shared" si="29"/>
      </c>
    </row>
    <row r="215" ht="12.75">
      <c r="O215" s="1">
        <f t="shared" si="29"/>
      </c>
    </row>
    <row r="216" ht="12.75">
      <c r="O216" s="1">
        <f t="shared" si="29"/>
      </c>
    </row>
    <row r="217" ht="12.75">
      <c r="O217" s="1">
        <f t="shared" si="29"/>
      </c>
    </row>
    <row r="218" ht="12.75">
      <c r="O218" s="1">
        <f t="shared" si="29"/>
      </c>
    </row>
    <row r="219" ht="12.75">
      <c r="O219" s="1">
        <f t="shared" si="29"/>
      </c>
    </row>
    <row r="220" spans="1:27" s="5" customFormat="1" ht="13.5" thickBot="1">
      <c r="A220" s="41"/>
      <c r="B220" s="26"/>
      <c r="C220" s="26"/>
      <c r="D220" s="29"/>
      <c r="E220" s="30"/>
      <c r="F220" s="121"/>
      <c r="G220" s="113"/>
      <c r="H220" s="43"/>
      <c r="I220" s="43"/>
      <c r="J220" s="29"/>
      <c r="K220" s="46"/>
      <c r="L220" s="25"/>
      <c r="M220" s="25"/>
      <c r="N220" s="9"/>
      <c r="O220" s="1">
        <f t="shared" si="29"/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>
      <c r="O221" s="1">
        <f t="shared" si="29"/>
      </c>
    </row>
    <row r="222" ht="12.75">
      <c r="O222" s="1">
        <f t="shared" si="29"/>
      </c>
    </row>
    <row r="223" ht="12.75">
      <c r="O223" s="1">
        <f t="shared" si="29"/>
      </c>
    </row>
    <row r="224" ht="12.75">
      <c r="O224" s="1">
        <f t="shared" si="29"/>
      </c>
    </row>
    <row r="225" ht="12.75">
      <c r="O225" s="1">
        <f t="shared" si="29"/>
      </c>
    </row>
    <row r="226" ht="12.75">
      <c r="O226" s="1">
        <f t="shared" si="29"/>
      </c>
    </row>
    <row r="227" ht="12.75">
      <c r="O227" s="1">
        <f t="shared" si="29"/>
      </c>
    </row>
    <row r="228" ht="12.75">
      <c r="O228" s="1">
        <f t="shared" si="29"/>
      </c>
    </row>
    <row r="229" ht="12.75">
      <c r="O229" s="1">
        <f t="shared" si="29"/>
      </c>
    </row>
    <row r="230" spans="15:27" ht="13.5" thickBot="1">
      <c r="O230" s="1">
        <f t="shared" si="29"/>
      </c>
      <c r="Y230" s="5"/>
      <c r="Z230" s="5"/>
      <c r="AA230" s="5"/>
    </row>
    <row r="231" ht="12.75">
      <c r="O231" s="1">
        <f t="shared" si="29"/>
      </c>
    </row>
    <row r="232" spans="15:24" ht="13.5" thickBot="1">
      <c r="O232" s="1">
        <f t="shared" si="29"/>
      </c>
      <c r="P232" s="5"/>
      <c r="Q232" s="5"/>
      <c r="R232" s="5"/>
      <c r="S232" s="5"/>
      <c r="T232" s="5"/>
      <c r="U232" s="5"/>
      <c r="V232" s="5"/>
      <c r="W232" s="5"/>
      <c r="X232" s="5"/>
    </row>
    <row r="236" ht="12.75">
      <c r="O236" s="1">
        <f>COUNT(O141:O232)</f>
        <v>2</v>
      </c>
    </row>
  </sheetData>
  <mergeCells count="1">
    <mergeCell ref="A2:I2"/>
  </mergeCells>
  <printOptions/>
  <pageMargins left="0" right="0" top="0.5" bottom="0" header="0.19" footer="0.25"/>
  <pageSetup fitToHeight="0" fitToWidth="1" horizontalDpi="600" verticalDpi="600" orientation="landscape" paperSize="5" scale="76" r:id="rId2"/>
  <headerFooter alignWithMargins="0">
    <oddHeader>&amp;C&amp;"Arial,Bold"&amp;18Downtime for Run 2001-4</oddHeader>
    <oddFooter>&amp;LPage &amp;P of &amp;N&amp;RUpdated &amp;D</oddFooter>
  </headerFooter>
  <rowBreaks count="2" manualBreakCount="2">
    <brk id="48" max="13" man="1"/>
    <brk id="9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Enterprise</cp:lastModifiedBy>
  <cp:lastPrinted>2002-01-29T03:18:20Z</cp:lastPrinted>
  <dcterms:created xsi:type="dcterms:W3CDTF">1998-01-15T00:06:45Z</dcterms:created>
  <dcterms:modified xsi:type="dcterms:W3CDTF">2002-02-06T03:26:01Z</dcterms:modified>
  <cp:category>Downtime</cp:category>
  <cp:version/>
  <cp:contentType/>
  <cp:contentStatus/>
</cp:coreProperties>
</file>