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4" yWindow="65440" windowWidth="12372" windowHeight="9312" tabRatio="772" activeTab="0"/>
  </bookViews>
  <sheets>
    <sheet name="Main Data" sheetId="1" r:id="rId1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Data'!$D$128</definedName>
    <definedName name="Mean_Time_Between_Faults">'Main Data'!$D$127</definedName>
    <definedName name="Number_of_Fills">'Main Data'!$D$120</definedName>
    <definedName name="Number_of_Intentional_Dumps">'Main Data'!$D$119</definedName>
    <definedName name="Number_of_Lost_Fills">'Main Data'!$D$118</definedName>
    <definedName name="_xlnm.Print_Area" localSheetId="0">'Main Data'!$A$5:$P$116</definedName>
    <definedName name="_xlnm.Print_Titles" localSheetId="0">'Main Data'!$5:$5</definedName>
    <definedName name="Refill_Time">'Main Data'!$D$1</definedName>
    <definedName name="Total_Schedule_Run_Length">'Main Data'!$D$124</definedName>
    <definedName name="Total_System_Downtime">'Main Data'!$K$120</definedName>
    <definedName name="Total_User_Beam">'Main Data'!$D$122</definedName>
    <definedName name="Total_User_Downtime">'Main Data'!$D$123</definedName>
    <definedName name="User_Beam_Days">'Main Data'!$E$122</definedName>
    <definedName name="X_ray_Availability">'Main Data'!$D$129</definedName>
  </definedNames>
  <calcPr fullCalcOnLoad="1"/>
</workbook>
</file>

<file path=xl/sharedStrings.xml><?xml version="1.0" encoding="utf-8"?>
<sst xmlns="http://schemas.openxmlformats.org/spreadsheetml/2006/main" count="501" uniqueCount="163">
  <si>
    <t>Start</t>
  </si>
  <si>
    <t>End</t>
  </si>
  <si>
    <t>Length</t>
  </si>
  <si>
    <t>Fill #</t>
  </si>
  <si>
    <t>RF</t>
  </si>
  <si>
    <t>Cause</t>
  </si>
  <si>
    <t>Type</t>
  </si>
  <si>
    <t>Other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</si>
  <si>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</si>
  <si>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</si>
  <si>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</si>
  <si>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</si>
  <si>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</si>
  <si>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</si>
  <si>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</si>
  <si>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</si>
  <si>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</si>
  <si>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</si>
  <si>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</si>
  <si>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</si>
  <si>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</si>
  <si>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</si>
  <si>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</si>
  <si>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</si>
  <si>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</si>
  <si>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</si>
  <si>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</si>
  <si>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</si>
  <si>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</si>
  <si>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</si>
  <si>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</si>
  <si>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</si>
  <si>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>Physics</t>
  </si>
  <si>
    <t xml:space="preserve">     </t>
  </si>
  <si>
    <t>&lt;-- This downtime includes Gaps Open</t>
  </si>
  <si>
    <t>Unidentified</t>
  </si>
  <si>
    <t>Inhibits Beam</t>
  </si>
  <si>
    <t>TOTAL</t>
  </si>
  <si>
    <t>Intention. Dump</t>
  </si>
  <si>
    <t>Inhibits Beam to User</t>
  </si>
  <si>
    <t>CTL</t>
  </si>
  <si>
    <t>Int. Dump</t>
  </si>
  <si>
    <t>User Beam days</t>
  </si>
  <si>
    <t>Int Dump: End of Period</t>
  </si>
  <si>
    <t>PS</t>
  </si>
  <si>
    <t>Group</t>
  </si>
  <si>
    <t>Software</t>
  </si>
  <si>
    <t>Downtime for Run 2003-1</t>
  </si>
  <si>
    <t>Correct P0 Err. [CTL]</t>
  </si>
  <si>
    <t>Reboots to correct P0 timing error and subsequent related SR kicker problems [CTL]</t>
  </si>
  <si>
    <t>line power bump  [OTHER]</t>
  </si>
  <si>
    <t>Recovery from SR dropping to NSV caused by ComEd power bumps [Other[</t>
  </si>
  <si>
    <t>OAG</t>
  </si>
  <si>
    <t>Injector recovery [OAG]</t>
  </si>
  <si>
    <t>Continuation of recovery from original fault [Other]</t>
  </si>
  <si>
    <t>18ID Rad. Mon. Trip [HP]</t>
  </si>
  <si>
    <t>Intlk/Rad</t>
  </si>
  <si>
    <t>HP</t>
  </si>
  <si>
    <t>HP/Inlk</t>
  </si>
  <si>
    <t>18ID Rad Monitor failure and swap-out [HP]</t>
  </si>
  <si>
    <t>RF Rad monitor #4 Circulator fault [RF]</t>
  </si>
  <si>
    <t>22ID BPLD trip [UKN]</t>
  </si>
  <si>
    <t>Unknown</t>
  </si>
  <si>
    <t>Unknown beam motion [Unknown]</t>
  </si>
  <si>
    <t>SR RF-4 Vac. Trip [RF]</t>
  </si>
  <si>
    <t>SR RF-4 LLRF trip [RF]</t>
  </si>
  <si>
    <t>1-ID BPLD trip [DIAG]</t>
  </si>
  <si>
    <t>SR RF-2 trip [RF]</t>
  </si>
  <si>
    <t>SR RF-4 trip [RF]</t>
  </si>
  <si>
    <t>S9B:Q2:PS trip [ES]</t>
  </si>
  <si>
    <t>ES</t>
  </si>
  <si>
    <t>RF3 loss due to RF2 [RF]</t>
  </si>
  <si>
    <t>IOCRFTime problem  [CTL]</t>
  </si>
  <si>
    <t>Rad.mon.trip @inj. [OPS]</t>
  </si>
  <si>
    <t>RTFB error [DIA]</t>
  </si>
  <si>
    <t>RF4 S40, Cavity 3 &amp; 4, Ion Gauge Fault and Ion Pump Fault [RF]</t>
  </si>
  <si>
    <t>RF4 LLRF detector fault [RF]</t>
  </si>
  <si>
    <t>Beam instability due to a required RF gap voltage adjustment [RF]</t>
  </si>
  <si>
    <t>SR RF-4 power monitor trip [RF]</t>
  </si>
  <si>
    <t>SR RF-2 power monitor tripped on S37 #1&amp;#3 ion gauge and ion pump [RF]</t>
  </si>
  <si>
    <t>SR RF-4 power monitor trip; waveguide switch [RF]</t>
  </si>
  <si>
    <t>S9B:Q2 converter swapping, conditioning and refill [ES]</t>
  </si>
  <si>
    <t>SR RF-2 crowbar [RF]</t>
  </si>
  <si>
    <t>Two SR RF-2 crowbar trips {RF]</t>
  </si>
  <si>
    <t>SR RF-4 tripped on S40 Cavity #3 Ion Gauge and Ion Pump faults [RF]</t>
  </si>
  <si>
    <t>ES/PS</t>
  </si>
  <si>
    <t>OPS</t>
  </si>
  <si>
    <t>OTHER</t>
  </si>
  <si>
    <t>Lost beam during eplacement of the processor at IOCRFTIME1 [CTL]</t>
  </si>
  <si>
    <t>Dumped stored beam and retime P0 due to the IOCRFTIME1 problems [CTL]</t>
  </si>
  <si>
    <t>Bunch purity [OPS]</t>
  </si>
  <si>
    <t>Power bump [OTHER]</t>
  </si>
  <si>
    <t>S32B:Q5 converter [ES]</t>
  </si>
  <si>
    <t>IOCRFTIME problem [CTL]</t>
  </si>
  <si>
    <t>RF3 HVPS trip [RF]</t>
  </si>
  <si>
    <t>Beam retained for less than one hour [RF]</t>
  </si>
  <si>
    <t>Rad.mon.trip during injection [OPS]</t>
  </si>
  <si>
    <t>First RF3 trip while work being performed on RF2  [RF]</t>
  </si>
  <si>
    <t>Second RF3 trip while work being performed on RF2 [RF]</t>
  </si>
  <si>
    <t>RF3 trip while work being performed on RF2 [ RF]</t>
  </si>
  <si>
    <t>Beam retained for less than one hour [Unknown]</t>
  </si>
  <si>
    <t>RF3 Cathode IO trip [RF]</t>
  </si>
  <si>
    <t>Timing incorrect at injection [OPS]</t>
  </si>
  <si>
    <t>Site Wide power drop [OTHER]</t>
  </si>
  <si>
    <t>DIAG</t>
  </si>
  <si>
    <t>BESOCM Trigger Chassis problems [DIAG]</t>
  </si>
  <si>
    <t>Injector tuneup [OPS]</t>
  </si>
  <si>
    <t>Continuation of original downtime [OTHER]</t>
  </si>
  <si>
    <t>Converter Swapout and backflush of replacement [ES]</t>
  </si>
  <si>
    <t>Beam retain less than one hour [DIA]</t>
  </si>
  <si>
    <t>Continuation of recovery from original fault and beam retained less than1 hour [HP]</t>
  </si>
  <si>
    <t>VacValve VM-39-VV02[CTL]</t>
  </si>
  <si>
    <t>Vacuum valve VM-39-VV02 closed [CTL]</t>
  </si>
  <si>
    <t>S33B:V1 problem [ES]</t>
  </si>
  <si>
    <t>RF4 Power loss      [RF]</t>
  </si>
  <si>
    <t>2ID PSS trip        [ES]</t>
  </si>
  <si>
    <t xml:space="preserve">Int Dump: End of Period </t>
  </si>
  <si>
    <t>ES/Intlk</t>
  </si>
  <si>
    <t>Intlk/Beamline</t>
  </si>
  <si>
    <t>RF4 Power Loss [RF]</t>
  </si>
  <si>
    <t>2ID UPS problem linked to PSS trip [ES/Intlk]</t>
  </si>
  <si>
    <t>sector 40 ion gauge fault [RF]</t>
  </si>
  <si>
    <t>S15B:MT trip [ES]</t>
  </si>
  <si>
    <t>S15B:MT trip; Converter Swapout and refill  [ES]</t>
  </si>
  <si>
    <t>Vacuum valve VM-39-VV01 closed [CTL]</t>
  </si>
  <si>
    <t>Spurious RadMon trip at 10-ID [HP]</t>
  </si>
  <si>
    <t>S40 Cav. Vac. Trip [RF]</t>
  </si>
  <si>
    <t>SR RF-4 lost power [RF]</t>
  </si>
  <si>
    <t>5-ID Rad. Mon. failure [HP]</t>
  </si>
  <si>
    <t>Rad. Mon. trip &amp; refill [OPS]</t>
  </si>
  <si>
    <t>5-ID Rad. Mon. failure &amp; swapout [HP]</t>
  </si>
  <si>
    <t>3-ID Rad. Mon. tripped during a Fill-on-Fill [OPS]</t>
  </si>
  <si>
    <t>Communication with IOCRFTIME was lost [CTL]</t>
  </si>
  <si>
    <t>Continue recovery after waveguide switch which was caused by the BBRF-5 failure [RF]</t>
  </si>
  <si>
    <t>RF4 cav.Vac.Flt [RF]</t>
  </si>
  <si>
    <t>VacValve VM-39-VV01 [CTL]</t>
  </si>
  <si>
    <t>Stored beam lost; first latched fault was RF4 LLRF trip [RF]</t>
  </si>
  <si>
    <t>SR X Orbit Controllaw problem due to S16B:P4 BPM error [DIAG]</t>
  </si>
  <si>
    <t>Continuation of original downtime [RF]</t>
  </si>
  <si>
    <t>15-ID PSS fault [ES]</t>
  </si>
  <si>
    <t>PSS trip at 15-ID [ES/INTLK]</t>
  </si>
  <si>
    <t>10ID Rad.Mon. Err.  [HP]</t>
  </si>
  <si>
    <t>10ID Rad.Mon. Glitch  [HP]</t>
  </si>
  <si>
    <t>Investigation [OPS]</t>
  </si>
  <si>
    <t>Continuation of original trip</t>
  </si>
  <si>
    <t>Problem with running SR RF-3 as Booster; IOCSRMON rebooted to install software [RF]</t>
  </si>
  <si>
    <t>The software problem was preventing the use of RF2's AGC controls [RF]</t>
  </si>
  <si>
    <t>iocs31bpm reboot  [DIAG]</t>
  </si>
  <si>
    <t>Power cycling IOCs resulted in beam dump [DIAN]</t>
  </si>
  <si>
    <t>Opened gaps to fix error in cogging program</t>
  </si>
  <si>
    <t>Gaps opened [OAG]</t>
  </si>
  <si>
    <t>2ID BPLD fault [DIAG</t>
  </si>
  <si>
    <t>Lost beam while ramping Steering P.S. and BPMs to UBOP [OPS]</t>
  </si>
  <si>
    <t>ACIS relay fault  [ES]</t>
  </si>
  <si>
    <t>2ID BPLD fault  [DIAG]</t>
  </si>
  <si>
    <t>2ID BPLD fault [DIAG]</t>
  </si>
  <si>
    <t>S36AQ5 failure  [ES]</t>
  </si>
  <si>
    <t>Intlk/Accelerator</t>
  </si>
  <si>
    <t>BSS Relay Replacement and recovery from tripped ACIS controlled equip.[ES/Intlk]</t>
  </si>
  <si>
    <t>Swapout of 2ID BPLD module, BPLD validation [DIAG]</t>
  </si>
  <si>
    <t>S36AQ5 failure and swap-out[ES]</t>
  </si>
  <si>
    <t>Replacement of RF5 SCR flow meter</t>
  </si>
  <si>
    <t>OAG/Software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</si>
</sst>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7" fontId="0" fillId="0" borderId="3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3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177" fontId="0" fillId="0" borderId="3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2" fontId="0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 horizontal="right"/>
    </xf>
    <xf numFmtId="0" fontId="1" fillId="0" borderId="5" xfId="0" applyFont="1" applyFill="1" applyBorder="1" applyAlignment="1">
      <alignment horizontal="center" textRotation="90"/>
    </xf>
    <xf numFmtId="0" fontId="0" fillId="0" borderId="5" xfId="0" applyFill="1" applyBorder="1" applyAlignment="1">
      <alignment/>
    </xf>
    <xf numFmtId="177" fontId="0" fillId="0" borderId="0" xfId="0" applyNumberFormat="1" applyFont="1" applyFill="1" applyBorder="1" applyAlignment="1">
      <alignment horizontal="left"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left"/>
    </xf>
    <xf numFmtId="2" fontId="0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right"/>
    </xf>
    <xf numFmtId="177" fontId="0" fillId="5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2" fontId="0" fillId="3" borderId="7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2" borderId="3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/>
      <protection locked="0"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0" fillId="5" borderId="3" xfId="0" applyNumberFormat="1" applyFont="1" applyFill="1" applyBorder="1" applyAlignment="1" applyProtection="1">
      <alignment/>
      <protection/>
    </xf>
    <xf numFmtId="0" fontId="0" fillId="5" borderId="3" xfId="0" applyNumberFormat="1" applyFont="1" applyFill="1" applyBorder="1" applyAlignment="1" applyProtection="1">
      <alignment/>
      <protection locked="0"/>
    </xf>
    <xf numFmtId="0" fontId="0" fillId="5" borderId="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7" xfId="0" applyNumberFormat="1" applyFont="1" applyFill="1" applyBorder="1" applyAlignment="1">
      <alignment horizontal="right"/>
    </xf>
    <xf numFmtId="177" fontId="0" fillId="0" borderId="7" xfId="0" applyNumberFormat="1" applyFont="1" applyFill="1" applyBorder="1" applyAlignment="1">
      <alignment horizontal="left"/>
    </xf>
    <xf numFmtId="177" fontId="0" fillId="0" borderId="7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left"/>
      <protection/>
    </xf>
    <xf numFmtId="2" fontId="0" fillId="4" borderId="7" xfId="0" applyNumberFormat="1" applyFont="1" applyFill="1" applyBorder="1" applyAlignment="1">
      <alignment horizontal="right"/>
    </xf>
    <xf numFmtId="2" fontId="0" fillId="5" borderId="7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>
      <alignment horizontal="right"/>
    </xf>
    <xf numFmtId="177" fontId="0" fillId="6" borderId="3" xfId="0" applyNumberFormat="1" applyFont="1" applyFill="1" applyBorder="1" applyAlignment="1">
      <alignment horizontal="left"/>
    </xf>
    <xf numFmtId="2" fontId="1" fillId="6" borderId="3" xfId="0" applyNumberFormat="1" applyFont="1" applyFill="1" applyBorder="1" applyAlignment="1">
      <alignment horizontal="right"/>
    </xf>
    <xf numFmtId="177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/>
      <protection locked="0"/>
    </xf>
    <xf numFmtId="0" fontId="0" fillId="6" borderId="3" xfId="0" applyNumberFormat="1" applyFont="1" applyFill="1" applyBorder="1" applyAlignment="1" applyProtection="1">
      <alignment horizontal="left"/>
      <protection/>
    </xf>
    <xf numFmtId="177" fontId="0" fillId="6" borderId="0" xfId="0" applyNumberFormat="1" applyFont="1" applyFill="1" applyBorder="1" applyAlignment="1">
      <alignment horizontal="center"/>
    </xf>
    <xf numFmtId="0" fontId="0" fillId="6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 horizontal="center"/>
    </xf>
    <xf numFmtId="177" fontId="0" fillId="3" borderId="3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/>
    </xf>
    <xf numFmtId="1" fontId="0" fillId="3" borderId="3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7" borderId="3" xfId="0" applyNumberFormat="1" applyFont="1" applyFill="1" applyBorder="1" applyAlignment="1">
      <alignment horizontal="right"/>
    </xf>
    <xf numFmtId="177" fontId="0" fillId="7" borderId="3" xfId="0" applyNumberFormat="1" applyFont="1" applyFill="1" applyBorder="1" applyAlignment="1">
      <alignment horizontal="left"/>
    </xf>
    <xf numFmtId="2" fontId="0" fillId="7" borderId="3" xfId="0" applyNumberFormat="1" applyFont="1" applyFill="1" applyBorder="1" applyAlignment="1">
      <alignment horizontal="right"/>
    </xf>
    <xf numFmtId="177" fontId="0" fillId="7" borderId="3" xfId="0" applyNumberFormat="1" applyFont="1" applyFill="1" applyBorder="1" applyAlignment="1">
      <alignment/>
    </xf>
    <xf numFmtId="1" fontId="0" fillId="7" borderId="3" xfId="0" applyNumberFormat="1" applyFont="1" applyFill="1" applyBorder="1" applyAlignment="1">
      <alignment horizontal="center"/>
    </xf>
    <xf numFmtId="2" fontId="0" fillId="7" borderId="3" xfId="0" applyNumberFormat="1" applyFont="1" applyFill="1" applyBorder="1" applyAlignment="1">
      <alignment/>
    </xf>
    <xf numFmtId="0" fontId="0" fillId="7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horizontal="left"/>
    </xf>
    <xf numFmtId="0" fontId="0" fillId="3" borderId="3" xfId="0" applyNumberFormat="1" applyFont="1" applyFill="1" applyBorder="1" applyAlignment="1">
      <alignment horizontal="left"/>
    </xf>
    <xf numFmtId="0" fontId="0" fillId="7" borderId="3" xfId="0" applyNumberFormat="1" applyFont="1" applyFill="1" applyBorder="1" applyAlignment="1">
      <alignment horizontal="left"/>
    </xf>
    <xf numFmtId="177" fontId="0" fillId="2" borderId="0" xfId="0" applyNumberFormat="1" applyFont="1" applyFill="1" applyBorder="1" applyAlignment="1">
      <alignment horizontal="center"/>
    </xf>
    <xf numFmtId="0" fontId="0" fillId="7" borderId="7" xfId="0" applyNumberFormat="1" applyFont="1" applyFill="1" applyBorder="1" applyAlignment="1">
      <alignment horizontal="right"/>
    </xf>
    <xf numFmtId="177" fontId="0" fillId="7" borderId="7" xfId="0" applyNumberFormat="1" applyFont="1" applyFill="1" applyBorder="1" applyAlignment="1">
      <alignment horizontal="left"/>
    </xf>
    <xf numFmtId="2" fontId="0" fillId="7" borderId="7" xfId="0" applyNumberFormat="1" applyFont="1" applyFill="1" applyBorder="1" applyAlignment="1">
      <alignment horizontal="right"/>
    </xf>
    <xf numFmtId="177" fontId="0" fillId="7" borderId="7" xfId="0" applyNumberFormat="1" applyFont="1" applyFill="1" applyBorder="1" applyAlignment="1">
      <alignment/>
    </xf>
    <xf numFmtId="1" fontId="0" fillId="7" borderId="7" xfId="0" applyNumberFormat="1" applyFont="1" applyFill="1" applyBorder="1" applyAlignment="1">
      <alignment horizontal="center"/>
    </xf>
    <xf numFmtId="2" fontId="0" fillId="7" borderId="7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1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left"/>
    </xf>
    <xf numFmtId="1" fontId="0" fillId="5" borderId="3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1" fontId="0" fillId="6" borderId="3" xfId="0" applyNumberFormat="1" applyFont="1" applyFill="1" applyBorder="1" applyAlignment="1">
      <alignment horizontal="center"/>
    </xf>
    <xf numFmtId="0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left"/>
    </xf>
    <xf numFmtId="2" fontId="0" fillId="2" borderId="3" xfId="0" applyNumberFormat="1" applyFont="1" applyFill="1" applyBorder="1" applyAlignment="1">
      <alignment/>
    </xf>
    <xf numFmtId="0" fontId="0" fillId="7" borderId="8" xfId="0" applyNumberFormat="1" applyFont="1" applyFill="1" applyBorder="1" applyAlignment="1">
      <alignment horizontal="right"/>
    </xf>
    <xf numFmtId="177" fontId="0" fillId="7" borderId="8" xfId="0" applyNumberFormat="1" applyFont="1" applyFill="1" applyBorder="1" applyAlignment="1">
      <alignment horizontal="left"/>
    </xf>
    <xf numFmtId="2" fontId="0" fillId="7" borderId="8" xfId="0" applyNumberFormat="1" applyFont="1" applyFill="1" applyBorder="1" applyAlignment="1">
      <alignment horizontal="right"/>
    </xf>
    <xf numFmtId="177" fontId="0" fillId="7" borderId="8" xfId="0" applyNumberFormat="1" applyFont="1" applyFill="1" applyBorder="1" applyAlignment="1">
      <alignment/>
    </xf>
    <xf numFmtId="1" fontId="0" fillId="7" borderId="8" xfId="0" applyNumberFormat="1" applyFont="1" applyFill="1" applyBorder="1" applyAlignment="1">
      <alignment horizontal="center"/>
    </xf>
    <xf numFmtId="2" fontId="0" fillId="7" borderId="8" xfId="0" applyNumberFormat="1" applyFont="1" applyFill="1" applyBorder="1" applyAlignment="1">
      <alignment/>
    </xf>
    <xf numFmtId="0" fontId="0" fillId="7" borderId="8" xfId="0" applyNumberFormat="1" applyFont="1" applyFill="1" applyBorder="1" applyAlignment="1">
      <alignment/>
    </xf>
    <xf numFmtId="0" fontId="0" fillId="7" borderId="8" xfId="0" applyNumberFormat="1" applyFont="1" applyFill="1" applyBorder="1" applyAlignment="1">
      <alignment horizontal="left"/>
    </xf>
    <xf numFmtId="177" fontId="0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7" borderId="9" xfId="0" applyNumberFormat="1" applyFont="1" applyFill="1" applyBorder="1" applyAlignment="1">
      <alignment horizontal="right"/>
    </xf>
    <xf numFmtId="177" fontId="0" fillId="7" borderId="9" xfId="0" applyNumberFormat="1" applyFont="1" applyFill="1" applyBorder="1" applyAlignment="1">
      <alignment horizontal="left"/>
    </xf>
    <xf numFmtId="2" fontId="0" fillId="7" borderId="9" xfId="0" applyNumberFormat="1" applyFont="1" applyFill="1" applyBorder="1" applyAlignment="1">
      <alignment horizontal="right"/>
    </xf>
    <xf numFmtId="177" fontId="0" fillId="7" borderId="9" xfId="0" applyNumberFormat="1" applyFont="1" applyFill="1" applyBorder="1" applyAlignment="1">
      <alignment/>
    </xf>
    <xf numFmtId="1" fontId="0" fillId="7" borderId="9" xfId="0" applyNumberFormat="1" applyFont="1" applyFill="1" applyBorder="1" applyAlignment="1">
      <alignment horizontal="center"/>
    </xf>
    <xf numFmtId="0" fontId="0" fillId="7" borderId="9" xfId="0" applyNumberFormat="1" applyFont="1" applyFill="1" applyBorder="1" applyAlignment="1">
      <alignment/>
    </xf>
    <xf numFmtId="0" fontId="0" fillId="7" borderId="9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right"/>
    </xf>
    <xf numFmtId="2" fontId="0" fillId="0" borderId="3" xfId="0" applyNumberFormat="1" applyFont="1" applyFill="1" applyBorder="1" applyAlignment="1" applyProtection="1">
      <alignment/>
      <protection/>
    </xf>
    <xf numFmtId="2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/>
    </xf>
    <xf numFmtId="2" fontId="0" fillId="2" borderId="3" xfId="0" applyNumberFormat="1" applyFont="1" applyFill="1" applyBorder="1" applyAlignment="1" applyProtection="1">
      <alignment/>
      <protection/>
    </xf>
    <xf numFmtId="2" fontId="0" fillId="2" borderId="3" xfId="0" applyNumberFormat="1" applyFont="1" applyFill="1" applyBorder="1" applyAlignment="1" applyProtection="1">
      <alignment/>
      <protection locked="0"/>
    </xf>
    <xf numFmtId="0" fontId="0" fillId="7" borderId="3" xfId="0" applyNumberFormat="1" applyFont="1" applyFill="1" applyBorder="1" applyAlignment="1">
      <alignment horizontal="center"/>
    </xf>
    <xf numFmtId="177" fontId="0" fillId="7" borderId="3" xfId="0" applyNumberFormat="1" applyFont="1" applyFill="1" applyBorder="1" applyAlignment="1">
      <alignment horizontal="center"/>
    </xf>
    <xf numFmtId="2" fontId="0" fillId="7" borderId="3" xfId="0" applyNumberFormat="1" applyFont="1" applyFill="1" applyBorder="1" applyAlignment="1" applyProtection="1">
      <alignment/>
      <protection/>
    </xf>
    <xf numFmtId="2" fontId="0" fillId="7" borderId="3" xfId="0" applyNumberFormat="1" applyFont="1" applyFill="1" applyBorder="1" applyAlignment="1" applyProtection="1">
      <alignment/>
      <protection locked="0"/>
    </xf>
    <xf numFmtId="0" fontId="0" fillId="7" borderId="3" xfId="0" applyNumberFormat="1" applyFont="1" applyFill="1" applyBorder="1" applyAlignment="1" applyProtection="1">
      <alignment horizontal="left"/>
      <protection/>
    </xf>
    <xf numFmtId="2" fontId="0" fillId="5" borderId="3" xfId="0" applyNumberFormat="1" applyFont="1" applyFill="1" applyBorder="1" applyAlignment="1" applyProtection="1">
      <alignment/>
      <protection/>
    </xf>
    <xf numFmtId="2" fontId="0" fillId="5" borderId="3" xfId="0" applyNumberFormat="1" applyFont="1" applyFill="1" applyBorder="1" applyAlignment="1" applyProtection="1">
      <alignment/>
      <protection locked="0"/>
    </xf>
    <xf numFmtId="2" fontId="0" fillId="4" borderId="3" xfId="0" applyNumberFormat="1" applyFont="1" applyFill="1" applyBorder="1" applyAlignment="1" applyProtection="1">
      <alignment/>
      <protection/>
    </xf>
    <xf numFmtId="2" fontId="0" fillId="4" borderId="3" xfId="0" applyNumberFormat="1" applyFont="1" applyFill="1" applyBorder="1" applyAlignment="1" applyProtection="1">
      <alignment/>
      <protection locked="0"/>
    </xf>
    <xf numFmtId="2" fontId="1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117</xdr:row>
      <xdr:rowOff>123825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20078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212"/>
  <sheetViews>
    <sheetView tabSelected="1" zoomScale="75" zoomScaleNormal="75" workbookViewId="0" topLeftCell="A1">
      <pane ySplit="5" topLeftCell="BM104" activePane="bottomLeft" state="frozen"/>
      <selection pane="topLeft" activeCell="A1" sqref="A1"/>
      <selection pane="bottomLeft" activeCell="D112" sqref="D112"/>
    </sheetView>
  </sheetViews>
  <sheetFormatPr defaultColWidth="9.140625" defaultRowHeight="12.75"/>
  <cols>
    <col min="1" max="1" width="6.8515625" style="35" customWidth="1"/>
    <col min="2" max="2" width="16.140625" style="21" bestFit="1" customWidth="1"/>
    <col min="3" max="3" width="14.421875" style="21" customWidth="1"/>
    <col min="4" max="4" width="7.7109375" style="24" customWidth="1"/>
    <col min="5" max="5" width="27.57421875" style="25" customWidth="1"/>
    <col min="6" max="6" width="9.421875" style="66" customWidth="1"/>
    <col min="7" max="7" width="3.28125" style="62" customWidth="1"/>
    <col min="8" max="8" width="14.421875" style="37" customWidth="1"/>
    <col min="9" max="9" width="14.28125" style="37" customWidth="1"/>
    <col min="10" max="10" width="7.7109375" style="24" customWidth="1"/>
    <col min="11" max="11" width="7.8515625" style="40" customWidth="1"/>
    <col min="12" max="12" width="11.421875" style="105" customWidth="1"/>
    <col min="13" max="13" width="13.28125" style="106" customWidth="1"/>
    <col min="14" max="14" width="11.421875" style="106" customWidth="1"/>
    <col min="15" max="15" width="22.00390625" style="105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9" t="s">
        <v>24</v>
      </c>
      <c r="B1" s="18"/>
      <c r="C1" s="18"/>
      <c r="D1" s="7">
        <v>0.25</v>
      </c>
      <c r="E1" s="15" t="s">
        <v>33</v>
      </c>
      <c r="F1" s="17"/>
      <c r="G1" s="58"/>
      <c r="H1" s="36"/>
      <c r="I1" s="36"/>
      <c r="J1" s="7"/>
      <c r="K1" s="38"/>
      <c r="L1" s="87"/>
      <c r="M1" s="88"/>
      <c r="N1" s="88"/>
      <c r="O1" s="87"/>
      <c r="P1" s="8"/>
      <c r="W1" s="6" t="s">
        <v>25</v>
      </c>
      <c r="X1" s="1">
        <f>D1/24</f>
        <v>0.010416666666666666</v>
      </c>
    </row>
    <row r="2" spans="1:16" ht="24">
      <c r="A2" s="203" t="s">
        <v>47</v>
      </c>
      <c r="B2" s="203"/>
      <c r="C2" s="203"/>
      <c r="D2" s="203"/>
      <c r="E2" s="203"/>
      <c r="F2" s="203"/>
      <c r="G2" s="203"/>
      <c r="H2" s="203"/>
      <c r="I2" s="203"/>
      <c r="J2" s="51"/>
      <c r="K2" s="51"/>
      <c r="L2" s="89"/>
      <c r="M2" s="90"/>
      <c r="N2" s="90"/>
      <c r="O2" s="89"/>
      <c r="P2" s="8"/>
    </row>
    <row r="3" spans="1:20" s="3" customFormat="1" ht="12.75">
      <c r="A3" s="34"/>
      <c r="B3" s="18"/>
      <c r="C3" s="18"/>
      <c r="D3" s="7"/>
      <c r="E3" s="15"/>
      <c r="F3" s="63"/>
      <c r="G3" s="58"/>
      <c r="H3" s="36"/>
      <c r="I3" s="36"/>
      <c r="J3" s="7"/>
      <c r="K3" s="38"/>
      <c r="L3" s="87"/>
      <c r="M3" s="88"/>
      <c r="N3" s="88"/>
      <c r="O3" s="87"/>
      <c r="P3" s="8"/>
      <c r="Q3" s="1"/>
      <c r="R3" s="1"/>
      <c r="S3" s="1"/>
      <c r="T3" s="1"/>
    </row>
    <row r="4" spans="1:20" s="3" customFormat="1" ht="12.75">
      <c r="A4" s="34"/>
      <c r="B4" s="18"/>
      <c r="C4" s="18"/>
      <c r="D4" s="7"/>
      <c r="E4" s="15"/>
      <c r="F4" s="63"/>
      <c r="G4" s="58"/>
      <c r="H4" s="36"/>
      <c r="I4" s="36"/>
      <c r="J4" s="7"/>
      <c r="K4" s="38"/>
      <c r="L4" s="87"/>
      <c r="M4" s="88"/>
      <c r="N4" s="88"/>
      <c r="O4" s="87"/>
      <c r="P4" s="8"/>
      <c r="Q4" s="1"/>
      <c r="R4" s="1"/>
      <c r="S4" s="1"/>
      <c r="T4" s="1"/>
    </row>
    <row r="5" spans="1:20" s="3" customFormat="1" ht="81" customHeight="1">
      <c r="A5" s="42" t="s">
        <v>3</v>
      </c>
      <c r="B5" s="44" t="s">
        <v>0</v>
      </c>
      <c r="C5" s="44" t="s">
        <v>1</v>
      </c>
      <c r="D5" s="27" t="s">
        <v>2</v>
      </c>
      <c r="E5" s="43" t="s">
        <v>21</v>
      </c>
      <c r="F5" s="42" t="s">
        <v>22</v>
      </c>
      <c r="G5" s="10" t="s">
        <v>8</v>
      </c>
      <c r="H5" s="44" t="s">
        <v>0</v>
      </c>
      <c r="I5" s="44" t="s">
        <v>1</v>
      </c>
      <c r="J5" s="27" t="s">
        <v>9</v>
      </c>
      <c r="K5" s="32" t="s">
        <v>23</v>
      </c>
      <c r="L5" s="91" t="s">
        <v>5</v>
      </c>
      <c r="M5" s="92" t="s">
        <v>12</v>
      </c>
      <c r="N5" s="92" t="s">
        <v>45</v>
      </c>
      <c r="O5" s="91" t="s">
        <v>6</v>
      </c>
      <c r="P5" s="11" t="s">
        <v>27</v>
      </c>
      <c r="Q5" s="49" t="s">
        <v>28</v>
      </c>
      <c r="R5" s="49" t="s">
        <v>38</v>
      </c>
      <c r="S5" s="49" t="s">
        <v>36</v>
      </c>
      <c r="T5" s="69" t="s">
        <v>37</v>
      </c>
    </row>
    <row r="6" spans="1:23" s="14" customFormat="1" ht="12.75">
      <c r="A6" s="108">
        <v>1</v>
      </c>
      <c r="B6" s="109">
        <v>37650.333333333336</v>
      </c>
      <c r="C6" s="109">
        <v>37651.322222222225</v>
      </c>
      <c r="D6" s="85">
        <f>(C6-B6)*24</f>
        <v>23.733333333337214</v>
      </c>
      <c r="E6" s="110" t="s">
        <v>48</v>
      </c>
      <c r="F6" s="111">
        <v>104396</v>
      </c>
      <c r="G6" s="112"/>
      <c r="H6" s="109">
        <v>37651.322222222225</v>
      </c>
      <c r="I6" s="71">
        <v>37651.35833333333</v>
      </c>
      <c r="J6" s="84">
        <f>(I6-H6)*24</f>
        <v>0.8666666665230878</v>
      </c>
      <c r="K6" s="85">
        <f>(I6-H6)*24</f>
        <v>0.8666666665230878</v>
      </c>
      <c r="L6" s="113" t="s">
        <v>40</v>
      </c>
      <c r="M6" s="114" t="s">
        <v>40</v>
      </c>
      <c r="N6" s="114" t="s">
        <v>40</v>
      </c>
      <c r="O6" s="115" t="s">
        <v>28</v>
      </c>
      <c r="P6" s="110" t="s">
        <v>49</v>
      </c>
      <c r="Q6" s="12">
        <f>IF($O6="Store Lost",1,"")</f>
        <v>1</v>
      </c>
      <c r="R6" s="12">
        <f>IF($L6="Scheduled",1,"")</f>
      </c>
      <c r="S6" s="12">
        <f>IF($O6="Inhibits beam to user",1,"")</f>
      </c>
      <c r="T6" s="70">
        <f>SUM(Q6:S6)</f>
        <v>1</v>
      </c>
      <c r="U6" s="3"/>
      <c r="V6" s="3"/>
      <c r="W6" s="3"/>
    </row>
    <row r="7" spans="1:23" s="14" customFormat="1" ht="12.75">
      <c r="A7" s="53">
        <v>3</v>
      </c>
      <c r="B7" s="54">
        <v>37651.35833333333</v>
      </c>
      <c r="C7" s="54">
        <v>37651.58263888889</v>
      </c>
      <c r="D7" s="52">
        <f>(C7-B7)*24</f>
        <v>5.383333333418705</v>
      </c>
      <c r="E7" s="55" t="s">
        <v>50</v>
      </c>
      <c r="F7" s="65"/>
      <c r="G7" s="60"/>
      <c r="H7" s="54">
        <v>37651.58263888889</v>
      </c>
      <c r="I7" s="54">
        <v>37651.66875</v>
      </c>
      <c r="J7" s="52">
        <f>(I7-H7)*24</f>
        <v>2.066666666592937</v>
      </c>
      <c r="K7" s="52"/>
      <c r="L7" s="96"/>
      <c r="M7" s="97"/>
      <c r="N7" s="97"/>
      <c r="O7" s="98"/>
      <c r="P7" s="55"/>
      <c r="Q7" s="83">
        <f>IF($O7="Store Lost",1,"")</f>
      </c>
      <c r="R7" s="12">
        <f>IF($L7="Scheduled",1,"")</f>
      </c>
      <c r="S7" s="12">
        <f>IF($O7="Inhibits beam to user",1,"")</f>
      </c>
      <c r="T7" s="70">
        <f>SUM(Q7:S7)</f>
        <v>0</v>
      </c>
      <c r="U7" s="3"/>
      <c r="V7" s="3"/>
      <c r="W7" s="3"/>
    </row>
    <row r="8" spans="1:23" s="14" customFormat="1" ht="12.75">
      <c r="A8" s="53"/>
      <c r="B8" s="54"/>
      <c r="C8" s="54"/>
      <c r="D8" s="52"/>
      <c r="E8" s="55"/>
      <c r="F8" s="72">
        <v>104397</v>
      </c>
      <c r="G8" s="73"/>
      <c r="H8" s="74">
        <v>37651.58263888889</v>
      </c>
      <c r="I8" s="74">
        <v>37651.61666666667</v>
      </c>
      <c r="J8" s="75"/>
      <c r="K8" s="75">
        <f>(I8-H8)*24</f>
        <v>0.8166666667093523</v>
      </c>
      <c r="L8" s="99" t="s">
        <v>7</v>
      </c>
      <c r="M8" s="100" t="s">
        <v>7</v>
      </c>
      <c r="N8" s="100" t="s">
        <v>7</v>
      </c>
      <c r="O8" s="101" t="s">
        <v>28</v>
      </c>
      <c r="P8" s="76" t="s">
        <v>51</v>
      </c>
      <c r="Q8" s="83">
        <f aca="true" t="shared" si="0" ref="Q8:Q71">IF($O8="Store Lost",1,"")</f>
        <v>1</v>
      </c>
      <c r="R8" s="12">
        <f aca="true" t="shared" si="1" ref="R8:R71">IF($L8="Scheduled",1,"")</f>
      </c>
      <c r="S8" s="12">
        <f aca="true" t="shared" si="2" ref="S8:S71">IF($O8="Inhibits beam to user",1,"")</f>
      </c>
      <c r="T8" s="70">
        <f aca="true" t="shared" si="3" ref="T8:T16">SUM(Q8:S8)</f>
        <v>1</v>
      </c>
      <c r="U8" s="3"/>
      <c r="V8" s="3"/>
      <c r="W8" s="3"/>
    </row>
    <row r="9" spans="1:23" s="14" customFormat="1" ht="12.75">
      <c r="A9" s="53"/>
      <c r="B9" s="54"/>
      <c r="C9" s="54"/>
      <c r="D9" s="52"/>
      <c r="E9" s="55"/>
      <c r="F9" s="77">
        <v>104397</v>
      </c>
      <c r="G9" s="78"/>
      <c r="H9" s="79">
        <v>37651.61666666667</v>
      </c>
      <c r="I9" s="79">
        <v>37651.65625</v>
      </c>
      <c r="J9" s="80"/>
      <c r="K9" s="80">
        <f>(I9-H9)*24</f>
        <v>0.9499999999534339</v>
      </c>
      <c r="L9" s="102" t="s">
        <v>32</v>
      </c>
      <c r="M9" s="103" t="s">
        <v>32</v>
      </c>
      <c r="N9" s="103" t="s">
        <v>52</v>
      </c>
      <c r="O9" s="104" t="s">
        <v>39</v>
      </c>
      <c r="P9" s="81" t="s">
        <v>53</v>
      </c>
      <c r="Q9" s="83">
        <f t="shared" si="0"/>
      </c>
      <c r="R9" s="12">
        <f t="shared" si="1"/>
      </c>
      <c r="S9" s="12">
        <f t="shared" si="2"/>
        <v>1</v>
      </c>
      <c r="T9" s="70">
        <f t="shared" si="3"/>
        <v>1</v>
      </c>
      <c r="U9" s="3"/>
      <c r="V9" s="3"/>
      <c r="W9" s="3"/>
    </row>
    <row r="10" spans="1:23" s="14" customFormat="1" ht="12.75">
      <c r="A10" s="53"/>
      <c r="B10" s="54"/>
      <c r="C10" s="54"/>
      <c r="D10" s="52"/>
      <c r="E10" s="55"/>
      <c r="F10" s="72">
        <v>104397</v>
      </c>
      <c r="G10" s="73"/>
      <c r="H10" s="74">
        <v>37651.65625</v>
      </c>
      <c r="I10" s="74">
        <v>37651.66875</v>
      </c>
      <c r="J10" s="75"/>
      <c r="K10" s="75">
        <f>(I10-H10)*24</f>
        <v>0.2999999999301508</v>
      </c>
      <c r="L10" s="99" t="s">
        <v>7</v>
      </c>
      <c r="M10" s="100" t="s">
        <v>7</v>
      </c>
      <c r="N10" s="100" t="s">
        <v>7</v>
      </c>
      <c r="O10" s="101" t="s">
        <v>39</v>
      </c>
      <c r="P10" s="76" t="s">
        <v>54</v>
      </c>
      <c r="Q10" s="83">
        <f t="shared" si="0"/>
      </c>
      <c r="R10" s="12">
        <f t="shared" si="1"/>
      </c>
      <c r="S10" s="12">
        <f t="shared" si="2"/>
        <v>1</v>
      </c>
      <c r="T10" s="70">
        <f t="shared" si="3"/>
        <v>1</v>
      </c>
      <c r="U10" s="3"/>
      <c r="V10" s="3"/>
      <c r="W10" s="3"/>
    </row>
    <row r="11" spans="1:23" s="14" customFormat="1" ht="12.75">
      <c r="A11" s="16">
        <v>4</v>
      </c>
      <c r="B11" s="26">
        <v>37651.66875</v>
      </c>
      <c r="C11" s="26">
        <v>37654.10277777778</v>
      </c>
      <c r="D11" s="28">
        <f>(C11-B11)*24</f>
        <v>58.41666666674428</v>
      </c>
      <c r="E11" s="33" t="s">
        <v>55</v>
      </c>
      <c r="F11" s="64"/>
      <c r="G11" s="59"/>
      <c r="H11" s="26">
        <v>37654.10277777778</v>
      </c>
      <c r="I11" s="26">
        <v>37654.24722222222</v>
      </c>
      <c r="J11" s="56">
        <f>(I11-H11)*24</f>
        <v>3.46666666661622</v>
      </c>
      <c r="K11" s="28"/>
      <c r="L11" s="93"/>
      <c r="M11" s="94" t="s">
        <v>56</v>
      </c>
      <c r="N11" s="94" t="s">
        <v>57</v>
      </c>
      <c r="O11" s="95"/>
      <c r="P11" s="33"/>
      <c r="Q11" s="83">
        <f t="shared" si="0"/>
      </c>
      <c r="R11" s="12">
        <f t="shared" si="1"/>
      </c>
      <c r="S11" s="12">
        <f t="shared" si="2"/>
      </c>
      <c r="T11" s="70">
        <f t="shared" si="3"/>
        <v>0</v>
      </c>
      <c r="U11" s="3"/>
      <c r="V11" s="3"/>
      <c r="W11" s="3"/>
    </row>
    <row r="12" spans="1:23" s="14" customFormat="1" ht="12.75">
      <c r="A12" s="16"/>
      <c r="B12" s="26"/>
      <c r="C12" s="26"/>
      <c r="D12" s="28"/>
      <c r="E12" s="33"/>
      <c r="F12" s="72">
        <v>104398</v>
      </c>
      <c r="G12" s="73"/>
      <c r="H12" s="74">
        <v>37654.10277777778</v>
      </c>
      <c r="I12" s="74">
        <v>37654.17986111111</v>
      </c>
      <c r="J12" s="75"/>
      <c r="K12" s="116">
        <f>(I12-H12)*24</f>
        <v>1.8499999999185093</v>
      </c>
      <c r="L12" s="99" t="s">
        <v>58</v>
      </c>
      <c r="M12" s="100" t="s">
        <v>56</v>
      </c>
      <c r="N12" s="100" t="s">
        <v>57</v>
      </c>
      <c r="O12" s="101" t="s">
        <v>28</v>
      </c>
      <c r="P12" s="76" t="s">
        <v>59</v>
      </c>
      <c r="Q12" s="83">
        <f t="shared" si="0"/>
        <v>1</v>
      </c>
      <c r="R12" s="12">
        <f t="shared" si="1"/>
      </c>
      <c r="S12" s="12">
        <f t="shared" si="2"/>
      </c>
      <c r="T12" s="70">
        <f>SUM(Q12:S12)</f>
        <v>1</v>
      </c>
      <c r="U12" s="3"/>
      <c r="V12" s="3"/>
      <c r="W12" s="3"/>
    </row>
    <row r="13" spans="1:23" s="82" customFormat="1" ht="12.75">
      <c r="A13" s="16"/>
      <c r="B13" s="26"/>
      <c r="C13" s="26"/>
      <c r="D13" s="28"/>
      <c r="E13" s="33"/>
      <c r="F13" s="77">
        <v>104398</v>
      </c>
      <c r="G13" s="78"/>
      <c r="H13" s="79">
        <v>37654.17986111111</v>
      </c>
      <c r="I13" s="79">
        <v>37654.20347222222</v>
      </c>
      <c r="J13" s="80"/>
      <c r="K13" s="117">
        <f>(I13-H13)*24</f>
        <v>0.56666666676756</v>
      </c>
      <c r="L13" s="102" t="s">
        <v>4</v>
      </c>
      <c r="M13" s="103" t="s">
        <v>4</v>
      </c>
      <c r="N13" s="103" t="s">
        <v>4</v>
      </c>
      <c r="O13" s="104" t="s">
        <v>39</v>
      </c>
      <c r="P13" s="81" t="s">
        <v>60</v>
      </c>
      <c r="Q13" s="83">
        <f t="shared" si="0"/>
      </c>
      <c r="R13" s="12">
        <f t="shared" si="1"/>
      </c>
      <c r="S13" s="12">
        <f t="shared" si="2"/>
        <v>1</v>
      </c>
      <c r="T13" s="70">
        <f>SUM(Q13:S13)</f>
        <v>1</v>
      </c>
      <c r="U13" s="12"/>
      <c r="V13" s="12"/>
      <c r="W13" s="12"/>
    </row>
    <row r="14" spans="1:23" s="82" customFormat="1" ht="12.75">
      <c r="A14" s="16"/>
      <c r="B14" s="26"/>
      <c r="C14" s="26"/>
      <c r="D14" s="28"/>
      <c r="E14" s="33"/>
      <c r="F14" s="72">
        <v>104398</v>
      </c>
      <c r="G14" s="73"/>
      <c r="H14" s="74">
        <v>37654.20347222222</v>
      </c>
      <c r="I14" s="74">
        <v>37654.239583333336</v>
      </c>
      <c r="J14" s="75"/>
      <c r="K14" s="116">
        <f>(I14-H14)*24</f>
        <v>0.8666666666977108</v>
      </c>
      <c r="L14" s="99" t="s">
        <v>58</v>
      </c>
      <c r="M14" s="100" t="s">
        <v>56</v>
      </c>
      <c r="N14" s="100"/>
      <c r="O14" s="101" t="s">
        <v>39</v>
      </c>
      <c r="P14" s="76" t="s">
        <v>110</v>
      </c>
      <c r="Q14" s="83">
        <f t="shared" si="0"/>
      </c>
      <c r="R14" s="12">
        <f t="shared" si="1"/>
      </c>
      <c r="S14" s="12">
        <f t="shared" si="2"/>
        <v>1</v>
      </c>
      <c r="T14" s="70">
        <f>SUM(Q14:S14)</f>
        <v>1</v>
      </c>
      <c r="U14" s="83"/>
      <c r="V14" s="12"/>
      <c r="W14" s="12"/>
    </row>
    <row r="15" spans="1:23" s="14" customFormat="1" ht="12.75">
      <c r="A15" s="16"/>
      <c r="B15" s="26"/>
      <c r="C15" s="26"/>
      <c r="D15" s="28"/>
      <c r="E15" s="33"/>
      <c r="F15" s="77">
        <v>104399</v>
      </c>
      <c r="G15" s="78"/>
      <c r="H15" s="79">
        <v>37654.239583333336</v>
      </c>
      <c r="I15" s="79">
        <v>37654.24722222222</v>
      </c>
      <c r="J15" s="80"/>
      <c r="K15" s="80">
        <f>(I15-H15)*24</f>
        <v>0.18333333323244005</v>
      </c>
      <c r="L15" s="102" t="s">
        <v>62</v>
      </c>
      <c r="M15" s="103" t="s">
        <v>35</v>
      </c>
      <c r="N15" s="103" t="s">
        <v>62</v>
      </c>
      <c r="O15" s="104" t="s">
        <v>39</v>
      </c>
      <c r="P15" s="81" t="s">
        <v>63</v>
      </c>
      <c r="Q15" s="83">
        <f t="shared" si="0"/>
      </c>
      <c r="R15" s="12">
        <f t="shared" si="1"/>
      </c>
      <c r="S15" s="12">
        <f t="shared" si="2"/>
        <v>1</v>
      </c>
      <c r="T15" s="70">
        <f t="shared" si="3"/>
        <v>1</v>
      </c>
      <c r="U15" s="3"/>
      <c r="V15" s="3"/>
      <c r="W15" s="3"/>
    </row>
    <row r="16" spans="1:23" s="14" customFormat="1" ht="12.75">
      <c r="A16" s="16">
        <v>11</v>
      </c>
      <c r="B16" s="26">
        <v>37654.24722222222</v>
      </c>
      <c r="C16" s="26">
        <v>37655.665972222225</v>
      </c>
      <c r="D16" s="28">
        <f>(C16-B16)*24</f>
        <v>34.050000000104774</v>
      </c>
      <c r="E16" s="33" t="s">
        <v>43</v>
      </c>
      <c r="F16" s="64"/>
      <c r="G16" s="59"/>
      <c r="H16" s="26">
        <v>37655.665972222225</v>
      </c>
      <c r="I16" s="26">
        <v>37655.665972222225</v>
      </c>
      <c r="J16" s="56">
        <f>(I16-H16)*24</f>
        <v>0</v>
      </c>
      <c r="K16" s="28">
        <f>(I16-H16)*24</f>
        <v>0</v>
      </c>
      <c r="L16" s="93" t="s">
        <v>26</v>
      </c>
      <c r="M16" s="94" t="s">
        <v>26</v>
      </c>
      <c r="N16" s="94"/>
      <c r="O16" s="95" t="s">
        <v>41</v>
      </c>
      <c r="P16" s="33"/>
      <c r="Q16" s="83">
        <f t="shared" si="0"/>
      </c>
      <c r="R16" s="12">
        <f t="shared" si="1"/>
        <v>1</v>
      </c>
      <c r="S16" s="12">
        <f t="shared" si="2"/>
      </c>
      <c r="T16" s="70">
        <f t="shared" si="3"/>
        <v>1</v>
      </c>
      <c r="U16" s="3"/>
      <c r="V16" s="3"/>
      <c r="W16" s="3"/>
    </row>
    <row r="17" spans="1:23" s="14" customFormat="1" ht="12.75">
      <c r="A17" s="118"/>
      <c r="B17" s="119"/>
      <c r="C17" s="119"/>
      <c r="D17" s="120">
        <f>SUM(D6:D16)</f>
        <v>121.58333333360497</v>
      </c>
      <c r="E17" s="121"/>
      <c r="F17" s="122"/>
      <c r="G17" s="123"/>
      <c r="H17" s="119"/>
      <c r="I17" s="119"/>
      <c r="J17" s="120">
        <f>SUM(J6:J16)</f>
        <v>6.399999999732245</v>
      </c>
      <c r="K17" s="120">
        <f>SUM(K6:K16)</f>
        <v>6.399999999732245</v>
      </c>
      <c r="L17" s="124"/>
      <c r="M17" s="125"/>
      <c r="N17" s="125"/>
      <c r="O17" s="126"/>
      <c r="P17" s="121"/>
      <c r="Q17" s="83">
        <f t="shared" si="0"/>
      </c>
      <c r="R17" s="12">
        <f t="shared" si="1"/>
      </c>
      <c r="S17" s="12">
        <f t="shared" si="2"/>
      </c>
      <c r="T17" s="70">
        <f aca="true" t="shared" si="4" ref="T17:T64">SUM(Q17:S17)</f>
        <v>0</v>
      </c>
      <c r="U17" s="3"/>
      <c r="V17" s="3"/>
      <c r="W17" s="3"/>
    </row>
    <row r="18" spans="1:23" s="14" customFormat="1" ht="12.75">
      <c r="A18" s="53"/>
      <c r="B18" s="54"/>
      <c r="C18" s="54"/>
      <c r="D18" s="52"/>
      <c r="E18" s="55"/>
      <c r="F18" s="130">
        <v>104401</v>
      </c>
      <c r="G18" s="60"/>
      <c r="H18" s="54">
        <v>37656.333333333336</v>
      </c>
      <c r="I18" s="54">
        <v>37656.34097222222</v>
      </c>
      <c r="J18" s="52">
        <f>(I18-H18)*24</f>
        <v>0.18333333323244005</v>
      </c>
      <c r="K18" s="52">
        <f>(I18-H18)*24</f>
        <v>0.18333333323244005</v>
      </c>
      <c r="L18" s="131" t="s">
        <v>104</v>
      </c>
      <c r="M18" s="97" t="s">
        <v>104</v>
      </c>
      <c r="N18" s="97" t="s">
        <v>104</v>
      </c>
      <c r="O18" s="147" t="s">
        <v>39</v>
      </c>
      <c r="P18" s="55" t="s">
        <v>74</v>
      </c>
      <c r="Q18" s="83">
        <f t="shared" si="0"/>
      </c>
      <c r="R18" s="12">
        <f t="shared" si="1"/>
      </c>
      <c r="S18" s="12">
        <f t="shared" si="2"/>
        <v>1</v>
      </c>
      <c r="T18" s="70">
        <f t="shared" si="4"/>
        <v>1</v>
      </c>
      <c r="U18" s="3"/>
      <c r="V18" s="3"/>
      <c r="W18" s="3"/>
    </row>
    <row r="19" spans="1:23" s="14" customFormat="1" ht="12.75">
      <c r="A19" s="16">
        <v>15</v>
      </c>
      <c r="B19" s="26">
        <v>37656.34097222222</v>
      </c>
      <c r="C19" s="26">
        <v>37659.35625</v>
      </c>
      <c r="D19" s="56">
        <f>(C19-B19)*24</f>
        <v>72.3666666666395</v>
      </c>
      <c r="E19" s="33" t="s">
        <v>64</v>
      </c>
      <c r="F19" s="132">
        <v>104403</v>
      </c>
      <c r="G19" s="59"/>
      <c r="H19" s="26">
        <v>37659.35625</v>
      </c>
      <c r="I19" s="133">
        <v>37659.38680555556</v>
      </c>
      <c r="J19" s="28">
        <f>(I19-H19)*24</f>
        <v>0.7333333334536292</v>
      </c>
      <c r="K19" s="28">
        <f>(I19-H19)*24</f>
        <v>0.7333333334536292</v>
      </c>
      <c r="L19" s="134" t="s">
        <v>4</v>
      </c>
      <c r="M19" s="94" t="s">
        <v>4</v>
      </c>
      <c r="N19" s="94" t="s">
        <v>4</v>
      </c>
      <c r="O19" s="148" t="s">
        <v>28</v>
      </c>
      <c r="P19" s="33" t="s">
        <v>75</v>
      </c>
      <c r="Q19" s="83">
        <f t="shared" si="0"/>
        <v>1</v>
      </c>
      <c r="R19" s="12">
        <f t="shared" si="1"/>
      </c>
      <c r="S19" s="12">
        <f t="shared" si="2"/>
      </c>
      <c r="T19" s="70">
        <f t="shared" si="4"/>
        <v>1</v>
      </c>
      <c r="U19" s="3"/>
      <c r="V19" s="3"/>
      <c r="W19" s="3"/>
    </row>
    <row r="20" spans="1:23" s="14" customFormat="1" ht="12.75">
      <c r="A20" s="53">
        <v>16</v>
      </c>
      <c r="B20" s="54">
        <v>37659.38680555556</v>
      </c>
      <c r="C20" s="54">
        <v>37659.67986111111</v>
      </c>
      <c r="D20" s="52">
        <f>(C20-B20)*24</f>
        <v>7.033333333209157</v>
      </c>
      <c r="E20" s="55" t="s">
        <v>65</v>
      </c>
      <c r="F20" s="130"/>
      <c r="G20" s="60"/>
      <c r="H20" s="54">
        <v>37659.67986111111</v>
      </c>
      <c r="I20" s="54">
        <v>37659.75555555556</v>
      </c>
      <c r="J20" s="52">
        <f>(I20-H20)*24</f>
        <v>1.8166666668257676</v>
      </c>
      <c r="K20" s="52"/>
      <c r="L20" s="131"/>
      <c r="M20" s="97"/>
      <c r="N20" s="97"/>
      <c r="O20" s="147"/>
      <c r="P20" s="55"/>
      <c r="Q20" s="83">
        <f t="shared" si="0"/>
      </c>
      <c r="R20" s="12">
        <f t="shared" si="1"/>
      </c>
      <c r="S20" s="12">
        <f t="shared" si="2"/>
      </c>
      <c r="T20" s="70">
        <f t="shared" si="4"/>
        <v>0</v>
      </c>
      <c r="U20" s="3"/>
      <c r="V20" s="3"/>
      <c r="W20" s="3"/>
    </row>
    <row r="21" spans="1:23" s="14" customFormat="1" ht="12.75">
      <c r="A21" s="53"/>
      <c r="B21" s="54"/>
      <c r="C21" s="54"/>
      <c r="D21" s="52"/>
      <c r="E21" s="55"/>
      <c r="F21" s="159">
        <v>104404</v>
      </c>
      <c r="G21" s="73"/>
      <c r="H21" s="74">
        <v>37659.67986111111</v>
      </c>
      <c r="I21" s="74">
        <v>37659.69513888889</v>
      </c>
      <c r="J21" s="75"/>
      <c r="K21" s="75">
        <f>(I21-H21)*24</f>
        <v>0.3666666668141261</v>
      </c>
      <c r="L21" s="160" t="s">
        <v>4</v>
      </c>
      <c r="M21" s="100" t="s">
        <v>4</v>
      </c>
      <c r="N21" s="100" t="s">
        <v>4</v>
      </c>
      <c r="O21" s="161" t="s">
        <v>28</v>
      </c>
      <c r="P21" s="76" t="s">
        <v>76</v>
      </c>
      <c r="Q21" s="83">
        <f t="shared" si="0"/>
        <v>1</v>
      </c>
      <c r="R21" s="12">
        <f t="shared" si="1"/>
      </c>
      <c r="S21" s="12">
        <f t="shared" si="2"/>
      </c>
      <c r="T21" s="70">
        <f>SUM(Q21:S21)</f>
        <v>1</v>
      </c>
      <c r="U21" s="3"/>
      <c r="V21" s="3"/>
      <c r="W21" s="3"/>
    </row>
    <row r="22" spans="1:23" s="14" customFormat="1" ht="12.75">
      <c r="A22" s="53"/>
      <c r="B22" s="54"/>
      <c r="C22" s="54"/>
      <c r="D22" s="52"/>
      <c r="E22" s="55"/>
      <c r="F22" s="162"/>
      <c r="G22" s="78"/>
      <c r="H22" s="79">
        <v>37659.69513888889</v>
      </c>
      <c r="I22" s="79">
        <v>37659.725694444445</v>
      </c>
      <c r="J22" s="80"/>
      <c r="K22" s="80">
        <f>(I22-H22)*24</f>
        <v>0.7333333332790062</v>
      </c>
      <c r="L22" s="163" t="s">
        <v>4</v>
      </c>
      <c r="M22" s="103" t="s">
        <v>4</v>
      </c>
      <c r="N22" s="103" t="s">
        <v>4</v>
      </c>
      <c r="O22" s="164" t="s">
        <v>39</v>
      </c>
      <c r="P22" s="81" t="s">
        <v>95</v>
      </c>
      <c r="Q22" s="83">
        <f t="shared" si="0"/>
      </c>
      <c r="R22" s="12">
        <f t="shared" si="1"/>
      </c>
      <c r="S22" s="12">
        <f t="shared" si="2"/>
        <v>1</v>
      </c>
      <c r="T22" s="70">
        <f>SUM(Q22:S22)</f>
        <v>1</v>
      </c>
      <c r="U22" s="3"/>
      <c r="V22" s="3"/>
      <c r="W22" s="3"/>
    </row>
    <row r="23" spans="1:23" s="14" customFormat="1" ht="12.75">
      <c r="A23" s="53"/>
      <c r="B23" s="54"/>
      <c r="C23" s="54"/>
      <c r="D23" s="52"/>
      <c r="E23" s="55"/>
      <c r="F23" s="159">
        <v>104404</v>
      </c>
      <c r="G23" s="73"/>
      <c r="H23" s="74">
        <v>37659.725694444445</v>
      </c>
      <c r="I23" s="74">
        <v>37659.75555555556</v>
      </c>
      <c r="J23" s="75"/>
      <c r="K23" s="75">
        <f>(I23-H23)*24</f>
        <v>0.7166666667326353</v>
      </c>
      <c r="L23" s="160" t="s">
        <v>4</v>
      </c>
      <c r="M23" s="100" t="s">
        <v>4</v>
      </c>
      <c r="N23" s="100" t="s">
        <v>4</v>
      </c>
      <c r="O23" s="161" t="s">
        <v>39</v>
      </c>
      <c r="P23" s="76" t="s">
        <v>77</v>
      </c>
      <c r="Q23" s="83">
        <f t="shared" si="0"/>
      </c>
      <c r="R23" s="12">
        <f t="shared" si="1"/>
      </c>
      <c r="S23" s="12">
        <f t="shared" si="2"/>
        <v>1</v>
      </c>
      <c r="T23" s="70">
        <f t="shared" si="4"/>
        <v>1</v>
      </c>
      <c r="U23" s="3"/>
      <c r="V23" s="3"/>
      <c r="W23" s="3"/>
    </row>
    <row r="24" spans="1:23" s="14" customFormat="1" ht="12.75">
      <c r="A24" s="16">
        <v>18</v>
      </c>
      <c r="B24" s="26">
        <v>37659.75555555556</v>
      </c>
      <c r="C24" s="26">
        <v>37661.566666666666</v>
      </c>
      <c r="D24" s="28">
        <f>(C24-B24)*24</f>
        <v>43.46666666655801</v>
      </c>
      <c r="E24" s="33" t="s">
        <v>64</v>
      </c>
      <c r="F24" s="132">
        <v>104406</v>
      </c>
      <c r="G24" s="59"/>
      <c r="H24" s="26">
        <v>37661.566666666666</v>
      </c>
      <c r="I24" s="26">
        <v>37661.57916666667</v>
      </c>
      <c r="J24" s="28">
        <f>(I24-H24)*24</f>
        <v>0.3000000001047738</v>
      </c>
      <c r="K24" s="28">
        <f>(I24-H24)*24</f>
        <v>0.3000000001047738</v>
      </c>
      <c r="L24" s="134" t="s">
        <v>4</v>
      </c>
      <c r="M24" s="94" t="s">
        <v>4</v>
      </c>
      <c r="N24" s="94" t="s">
        <v>4</v>
      </c>
      <c r="O24" s="148" t="s">
        <v>28</v>
      </c>
      <c r="P24" s="33" t="s">
        <v>78</v>
      </c>
      <c r="Q24" s="83">
        <f t="shared" si="0"/>
        <v>1</v>
      </c>
      <c r="R24" s="12">
        <f t="shared" si="1"/>
      </c>
      <c r="S24" s="12">
        <f t="shared" si="2"/>
      </c>
      <c r="T24" s="70">
        <f t="shared" si="4"/>
        <v>1</v>
      </c>
      <c r="U24" s="3"/>
      <c r="V24" s="3"/>
      <c r="W24" s="3"/>
    </row>
    <row r="25" spans="1:23" s="14" customFormat="1" ht="12.75">
      <c r="A25" s="53">
        <v>20</v>
      </c>
      <c r="B25" s="54">
        <v>37661.57916666667</v>
      </c>
      <c r="C25" s="54">
        <v>37662.333333333336</v>
      </c>
      <c r="D25" s="52">
        <f>(C25-B25)*24</f>
        <v>18.099999999976717</v>
      </c>
      <c r="E25" s="55" t="s">
        <v>43</v>
      </c>
      <c r="F25" s="130"/>
      <c r="G25" s="60"/>
      <c r="H25" s="54"/>
      <c r="I25" s="54"/>
      <c r="J25" s="52">
        <v>0</v>
      </c>
      <c r="K25" s="169">
        <v>0</v>
      </c>
      <c r="L25" s="131" t="s">
        <v>26</v>
      </c>
      <c r="M25" s="97" t="s">
        <v>26</v>
      </c>
      <c r="N25" s="97"/>
      <c r="O25" s="147" t="s">
        <v>41</v>
      </c>
      <c r="P25" s="55"/>
      <c r="Q25" s="83">
        <f t="shared" si="0"/>
      </c>
      <c r="R25" s="12">
        <f t="shared" si="1"/>
        <v>1</v>
      </c>
      <c r="S25" s="12">
        <f t="shared" si="2"/>
      </c>
      <c r="T25" s="70">
        <f t="shared" si="4"/>
        <v>1</v>
      </c>
      <c r="U25" s="3"/>
      <c r="V25" s="3"/>
      <c r="W25" s="3"/>
    </row>
    <row r="26" spans="1:23" s="14" customFormat="1" ht="12.75">
      <c r="A26" s="140"/>
      <c r="B26" s="141"/>
      <c r="C26" s="141"/>
      <c r="D26" s="142">
        <f>SUM(D19:D25)</f>
        <v>140.9666666663834</v>
      </c>
      <c r="E26" s="143"/>
      <c r="F26" s="144"/>
      <c r="G26" s="123"/>
      <c r="H26" s="141"/>
      <c r="I26" s="141"/>
      <c r="J26" s="142">
        <f>SUM(J18:J25)</f>
        <v>3.0333333336166106</v>
      </c>
      <c r="K26" s="145">
        <f>SUM(K18:K25)</f>
        <v>3.0333333336166106</v>
      </c>
      <c r="L26" s="146"/>
      <c r="M26" s="125"/>
      <c r="N26" s="125"/>
      <c r="O26" s="150"/>
      <c r="P26" s="143"/>
      <c r="Q26" s="83">
        <f t="shared" si="0"/>
      </c>
      <c r="R26" s="12">
        <f t="shared" si="1"/>
      </c>
      <c r="S26" s="12">
        <f t="shared" si="2"/>
      </c>
      <c r="T26" s="70">
        <f t="shared" si="4"/>
        <v>0</v>
      </c>
      <c r="U26" s="3"/>
      <c r="V26" s="3"/>
      <c r="W26" s="3"/>
    </row>
    <row r="27" spans="1:23" s="14" customFormat="1" ht="12.75">
      <c r="A27" s="16">
        <v>23</v>
      </c>
      <c r="B27" s="26">
        <v>37664.333333333336</v>
      </c>
      <c r="C27" s="26">
        <v>37667.464583333334</v>
      </c>
      <c r="D27" s="56">
        <f>(C27-B27)*24</f>
        <v>75.14999999996508</v>
      </c>
      <c r="E27" s="33" t="s">
        <v>66</v>
      </c>
      <c r="F27" s="132">
        <v>104412</v>
      </c>
      <c r="G27" s="59"/>
      <c r="H27" s="26">
        <v>37667.464583333334</v>
      </c>
      <c r="I27" s="133">
        <v>37667.49375</v>
      </c>
      <c r="J27" s="28">
        <f>(I27-H27)*24</f>
        <v>0.7000000000116415</v>
      </c>
      <c r="K27" s="28">
        <f>(I27-H27)*24</f>
        <v>0.7000000000116415</v>
      </c>
      <c r="L27" s="134" t="s">
        <v>104</v>
      </c>
      <c r="M27" s="94" t="s">
        <v>104</v>
      </c>
      <c r="N27" s="94" t="s">
        <v>104</v>
      </c>
      <c r="O27" s="148" t="s">
        <v>28</v>
      </c>
      <c r="P27" s="33" t="s">
        <v>66</v>
      </c>
      <c r="Q27" s="83">
        <f t="shared" si="0"/>
        <v>1</v>
      </c>
      <c r="R27" s="12">
        <f t="shared" si="1"/>
      </c>
      <c r="S27" s="12">
        <f t="shared" si="2"/>
      </c>
      <c r="T27" s="70">
        <f t="shared" si="4"/>
        <v>1</v>
      </c>
      <c r="U27" s="3"/>
      <c r="V27" s="3"/>
      <c r="W27" s="3"/>
    </row>
    <row r="28" spans="1:23" s="14" customFormat="1" ht="12.75">
      <c r="A28" s="53">
        <v>26</v>
      </c>
      <c r="B28" s="54">
        <v>37667.49375</v>
      </c>
      <c r="C28" s="54">
        <v>37667.60138888889</v>
      </c>
      <c r="D28" s="52">
        <f>(C28-B28)*24</f>
        <v>2.5833333333721384</v>
      </c>
      <c r="E28" s="55" t="s">
        <v>66</v>
      </c>
      <c r="F28" s="130"/>
      <c r="G28" s="60"/>
      <c r="H28" s="54">
        <v>37667.60138888889</v>
      </c>
      <c r="I28" s="54">
        <v>37667.686111111114</v>
      </c>
      <c r="J28" s="52">
        <f>(I28-H28)*24</f>
        <v>2.0333333333255723</v>
      </c>
      <c r="K28" s="52"/>
      <c r="L28" s="131"/>
      <c r="M28" s="97"/>
      <c r="N28" s="97"/>
      <c r="O28" s="147"/>
      <c r="P28" s="55"/>
      <c r="Q28" s="83">
        <f t="shared" si="0"/>
      </c>
      <c r="R28" s="12">
        <f t="shared" si="1"/>
      </c>
      <c r="S28" s="12">
        <f t="shared" si="2"/>
      </c>
      <c r="T28" s="70">
        <f t="shared" si="4"/>
        <v>0</v>
      </c>
      <c r="U28" s="3"/>
      <c r="V28" s="3"/>
      <c r="W28" s="3"/>
    </row>
    <row r="29" spans="1:23" s="14" customFormat="1" ht="12.75">
      <c r="A29" s="53"/>
      <c r="B29" s="54"/>
      <c r="C29" s="54"/>
      <c r="D29" s="52"/>
      <c r="E29" s="55"/>
      <c r="F29" s="159">
        <v>104414</v>
      </c>
      <c r="G29" s="73"/>
      <c r="H29" s="74">
        <v>37667.60138888889</v>
      </c>
      <c r="I29" s="74">
        <v>37667.61736111111</v>
      </c>
      <c r="J29" s="75"/>
      <c r="K29" s="75">
        <f>(I29-H29)*24</f>
        <v>0.3833333331858739</v>
      </c>
      <c r="L29" s="160" t="s">
        <v>104</v>
      </c>
      <c r="M29" s="100" t="s">
        <v>104</v>
      </c>
      <c r="N29" s="100" t="s">
        <v>104</v>
      </c>
      <c r="O29" s="161" t="s">
        <v>28</v>
      </c>
      <c r="P29" s="76" t="s">
        <v>66</v>
      </c>
      <c r="Q29" s="83">
        <f t="shared" si="0"/>
        <v>1</v>
      </c>
      <c r="R29" s="12">
        <f t="shared" si="1"/>
      </c>
      <c r="S29" s="12">
        <f t="shared" si="2"/>
      </c>
      <c r="T29" s="70">
        <f>SUM(Q29:S29)</f>
        <v>1</v>
      </c>
      <c r="U29" s="3"/>
      <c r="V29" s="3"/>
      <c r="W29" s="3"/>
    </row>
    <row r="30" spans="1:23" s="14" customFormat="1" ht="12.75">
      <c r="A30" s="53"/>
      <c r="B30" s="54"/>
      <c r="C30" s="54"/>
      <c r="D30" s="52"/>
      <c r="E30" s="55"/>
      <c r="F30" s="162"/>
      <c r="G30" s="78"/>
      <c r="H30" s="79">
        <v>37667.61736111111</v>
      </c>
      <c r="I30" s="79">
        <v>37667.65555555555</v>
      </c>
      <c r="J30" s="80"/>
      <c r="K30" s="80">
        <f>(I30-H30)*24</f>
        <v>0.9166666666860692</v>
      </c>
      <c r="L30" s="163" t="s">
        <v>104</v>
      </c>
      <c r="M30" s="103" t="s">
        <v>104</v>
      </c>
      <c r="N30" s="103" t="s">
        <v>104</v>
      </c>
      <c r="O30" s="164" t="s">
        <v>39</v>
      </c>
      <c r="P30" s="81" t="s">
        <v>109</v>
      </c>
      <c r="Q30" s="83">
        <f t="shared" si="0"/>
      </c>
      <c r="R30" s="12">
        <f t="shared" si="1"/>
      </c>
      <c r="S30" s="12">
        <f t="shared" si="2"/>
        <v>1</v>
      </c>
      <c r="T30" s="70">
        <f>SUM(Q30:S30)</f>
        <v>1</v>
      </c>
      <c r="U30" s="3"/>
      <c r="V30" s="3"/>
      <c r="W30" s="3"/>
    </row>
    <row r="31" spans="1:23" s="14" customFormat="1" ht="12.75">
      <c r="A31" s="53"/>
      <c r="B31" s="54"/>
      <c r="C31" s="54"/>
      <c r="D31" s="52"/>
      <c r="E31" s="55"/>
      <c r="F31" s="159">
        <v>104415</v>
      </c>
      <c r="G31" s="73"/>
      <c r="H31" s="74">
        <v>37667.65555555555</v>
      </c>
      <c r="I31" s="74">
        <v>37667.686111111114</v>
      </c>
      <c r="J31" s="75"/>
      <c r="K31" s="75">
        <f>(I31-H31)*24</f>
        <v>0.7333333334536292</v>
      </c>
      <c r="L31" s="160" t="s">
        <v>4</v>
      </c>
      <c r="M31" s="100" t="s">
        <v>4</v>
      </c>
      <c r="N31" s="100" t="s">
        <v>4</v>
      </c>
      <c r="O31" s="161" t="s">
        <v>39</v>
      </c>
      <c r="P31" s="76" t="s">
        <v>79</v>
      </c>
      <c r="Q31" s="83">
        <f t="shared" si="0"/>
      </c>
      <c r="R31" s="12">
        <f t="shared" si="1"/>
      </c>
      <c r="S31" s="12">
        <f t="shared" si="2"/>
        <v>1</v>
      </c>
      <c r="T31" s="70">
        <f t="shared" si="4"/>
        <v>1</v>
      </c>
      <c r="U31" s="3"/>
      <c r="V31" s="3"/>
      <c r="W31" s="3"/>
    </row>
    <row r="32" spans="1:23" s="14" customFormat="1" ht="12.75">
      <c r="A32" s="135">
        <v>28</v>
      </c>
      <c r="B32" s="133">
        <v>37667.686111111114</v>
      </c>
      <c r="C32" s="133">
        <v>37667.759722222225</v>
      </c>
      <c r="D32" s="56">
        <f>(C32-B32)*24</f>
        <v>1.7666666666627862</v>
      </c>
      <c r="E32" s="136" t="s">
        <v>68</v>
      </c>
      <c r="F32" s="137">
        <v>104416</v>
      </c>
      <c r="G32" s="178"/>
      <c r="H32" s="133">
        <v>37667.759722222225</v>
      </c>
      <c r="I32" s="133">
        <v>37667.83611111111</v>
      </c>
      <c r="J32" s="56">
        <f>(I32-H32)*24</f>
        <v>1.8333333331975155</v>
      </c>
      <c r="K32" s="56">
        <f>(I32-H32)*24</f>
        <v>1.8333333331975155</v>
      </c>
      <c r="L32" s="139" t="s">
        <v>4</v>
      </c>
      <c r="M32" s="179" t="s">
        <v>4</v>
      </c>
      <c r="N32" s="179" t="s">
        <v>4</v>
      </c>
      <c r="O32" s="149" t="s">
        <v>28</v>
      </c>
      <c r="P32" s="136" t="s">
        <v>80</v>
      </c>
      <c r="Q32" s="83">
        <f t="shared" si="0"/>
        <v>1</v>
      </c>
      <c r="R32" s="12">
        <f t="shared" si="1"/>
      </c>
      <c r="S32" s="12">
        <f t="shared" si="2"/>
      </c>
      <c r="T32" s="70">
        <f t="shared" si="4"/>
        <v>1</v>
      </c>
      <c r="U32" s="3"/>
      <c r="V32" s="3"/>
      <c r="W32" s="3"/>
    </row>
    <row r="33" spans="1:23" s="14" customFormat="1" ht="12.75">
      <c r="A33" s="53">
        <v>30</v>
      </c>
      <c r="B33" s="54">
        <v>37667.83611111111</v>
      </c>
      <c r="C33" s="54">
        <v>37670.333333333336</v>
      </c>
      <c r="D33" s="52">
        <f>(C33-B33)*24</f>
        <v>59.93333333346527</v>
      </c>
      <c r="E33" s="55" t="s">
        <v>43</v>
      </c>
      <c r="F33" s="130"/>
      <c r="G33" s="60"/>
      <c r="H33" s="54"/>
      <c r="I33" s="54"/>
      <c r="J33" s="52">
        <v>0</v>
      </c>
      <c r="K33" s="169">
        <v>0</v>
      </c>
      <c r="L33" s="131" t="s">
        <v>26</v>
      </c>
      <c r="M33" s="97" t="s">
        <v>26</v>
      </c>
      <c r="N33" s="97"/>
      <c r="O33" s="147" t="s">
        <v>41</v>
      </c>
      <c r="P33" s="55"/>
      <c r="Q33" s="83">
        <f t="shared" si="0"/>
      </c>
      <c r="R33" s="12">
        <f t="shared" si="1"/>
        <v>1</v>
      </c>
      <c r="S33" s="12">
        <f t="shared" si="2"/>
      </c>
      <c r="T33" s="70">
        <f t="shared" si="4"/>
        <v>1</v>
      </c>
      <c r="U33" s="3"/>
      <c r="V33" s="3"/>
      <c r="W33" s="3"/>
    </row>
    <row r="34" spans="1:23" s="14" customFormat="1" ht="12.75">
      <c r="A34" s="170"/>
      <c r="B34" s="171"/>
      <c r="C34" s="171"/>
      <c r="D34" s="172">
        <f>SUM(D27:D33)</f>
        <v>139.43333333346527</v>
      </c>
      <c r="E34" s="173"/>
      <c r="F34" s="174"/>
      <c r="G34" s="127"/>
      <c r="H34" s="171"/>
      <c r="I34" s="171"/>
      <c r="J34" s="172">
        <f>SUM(J27:J33)</f>
        <v>4.566666666534729</v>
      </c>
      <c r="K34" s="175">
        <f>SUM(K27:K33)</f>
        <v>4.566666666534729</v>
      </c>
      <c r="L34" s="185"/>
      <c r="M34" s="128"/>
      <c r="N34" s="128"/>
      <c r="O34" s="186"/>
      <c r="P34" s="173"/>
      <c r="Q34" s="83">
        <f t="shared" si="0"/>
      </c>
      <c r="R34" s="12">
        <f t="shared" si="1"/>
      </c>
      <c r="S34" s="12">
        <f t="shared" si="2"/>
      </c>
      <c r="T34" s="70">
        <f t="shared" si="4"/>
        <v>0</v>
      </c>
      <c r="U34" s="3"/>
      <c r="V34" s="3"/>
      <c r="W34" s="3"/>
    </row>
    <row r="35" spans="1:23" s="14" customFormat="1" ht="12.75">
      <c r="A35" s="16">
        <v>31</v>
      </c>
      <c r="B35" s="26">
        <v>37670.666666666664</v>
      </c>
      <c r="C35" s="26">
        <v>37671.11944444444</v>
      </c>
      <c r="D35" s="56">
        <f>(C35-B35)*24</f>
        <v>10.866666666639503</v>
      </c>
      <c r="E35" s="33" t="s">
        <v>69</v>
      </c>
      <c r="F35" s="132">
        <v>104422</v>
      </c>
      <c r="G35" s="129"/>
      <c r="H35" s="26">
        <v>37671.11944444444</v>
      </c>
      <c r="I35" s="133">
        <v>37671.17083333333</v>
      </c>
      <c r="J35" s="28">
        <f>(I35-H35)*24</f>
        <v>1.2333333333372138</v>
      </c>
      <c r="K35" s="28">
        <f>(I35-H35)*24</f>
        <v>1.2333333333372138</v>
      </c>
      <c r="L35" s="134" t="s">
        <v>85</v>
      </c>
      <c r="M35" s="94" t="s">
        <v>44</v>
      </c>
      <c r="N35" s="94" t="s">
        <v>70</v>
      </c>
      <c r="O35" s="148" t="s">
        <v>28</v>
      </c>
      <c r="P35" s="33" t="s">
        <v>81</v>
      </c>
      <c r="Q35" s="83">
        <f t="shared" si="0"/>
        <v>1</v>
      </c>
      <c r="R35" s="12">
        <f t="shared" si="1"/>
      </c>
      <c r="S35" s="12">
        <f t="shared" si="2"/>
      </c>
      <c r="T35" s="70">
        <f t="shared" si="4"/>
        <v>1</v>
      </c>
      <c r="U35" s="3"/>
      <c r="V35" s="3"/>
      <c r="W35" s="3"/>
    </row>
    <row r="36" spans="1:23" s="14" customFormat="1" ht="12.75">
      <c r="A36" s="53">
        <v>32</v>
      </c>
      <c r="B36" s="54">
        <v>37671.17083333333</v>
      </c>
      <c r="C36" s="54">
        <v>37672.23541666667</v>
      </c>
      <c r="D36" s="52">
        <f>(C36-B36)*24</f>
        <v>25.55000000016298</v>
      </c>
      <c r="E36" s="55" t="s">
        <v>67</v>
      </c>
      <c r="F36" s="130">
        <v>104424</v>
      </c>
      <c r="G36" s="151"/>
      <c r="H36" s="54">
        <v>37672.23541666667</v>
      </c>
      <c r="I36" s="54">
        <v>37672.24513888889</v>
      </c>
      <c r="J36" s="52">
        <f>(I36-H36)*24</f>
        <v>0.23333333322079852</v>
      </c>
      <c r="K36" s="52">
        <f>(I36-H36)*24</f>
        <v>0.23333333322079852</v>
      </c>
      <c r="L36" s="131" t="s">
        <v>4</v>
      </c>
      <c r="M36" s="97" t="s">
        <v>4</v>
      </c>
      <c r="N36" s="97" t="s">
        <v>4</v>
      </c>
      <c r="O36" s="147" t="s">
        <v>28</v>
      </c>
      <c r="P36" s="55" t="s">
        <v>82</v>
      </c>
      <c r="Q36" s="83">
        <f t="shared" si="0"/>
        <v>1</v>
      </c>
      <c r="R36" s="12">
        <f t="shared" si="1"/>
      </c>
      <c r="S36" s="12">
        <f t="shared" si="2"/>
      </c>
      <c r="T36" s="70">
        <f t="shared" si="4"/>
        <v>1</v>
      </c>
      <c r="U36" s="3"/>
      <c r="V36" s="3"/>
      <c r="W36" s="3"/>
    </row>
    <row r="37" spans="1:23" s="14" customFormat="1" ht="12.75">
      <c r="A37" s="16">
        <v>33</v>
      </c>
      <c r="B37" s="26">
        <v>37672.24513888889</v>
      </c>
      <c r="C37" s="26">
        <v>37674.72222222222</v>
      </c>
      <c r="D37" s="56">
        <f>(C37-B37)*24</f>
        <v>59.449999999953434</v>
      </c>
      <c r="E37" s="33" t="s">
        <v>67</v>
      </c>
      <c r="F37" s="132">
        <v>104426</v>
      </c>
      <c r="G37" s="129"/>
      <c r="H37" s="26">
        <v>37674.72222222222</v>
      </c>
      <c r="I37" s="133">
        <v>37674.74791666667</v>
      </c>
      <c r="J37" s="28">
        <f>(I37-H37)*24</f>
        <v>0.6166666667559184</v>
      </c>
      <c r="K37" s="28">
        <f>(I37-H37)*24</f>
        <v>0.6166666667559184</v>
      </c>
      <c r="L37" s="134" t="s">
        <v>4</v>
      </c>
      <c r="M37" s="94" t="s">
        <v>4</v>
      </c>
      <c r="N37" s="94" t="s">
        <v>4</v>
      </c>
      <c r="O37" s="148" t="s">
        <v>28</v>
      </c>
      <c r="P37" s="33" t="s">
        <v>83</v>
      </c>
      <c r="Q37" s="83">
        <f t="shared" si="0"/>
        <v>1</v>
      </c>
      <c r="R37" s="12">
        <f t="shared" si="1"/>
      </c>
      <c r="S37" s="12">
        <f t="shared" si="2"/>
      </c>
      <c r="T37" s="70">
        <f t="shared" si="4"/>
        <v>1</v>
      </c>
      <c r="U37" s="3"/>
      <c r="V37" s="3"/>
      <c r="W37" s="3"/>
    </row>
    <row r="38" spans="1:23" s="14" customFormat="1" ht="12.75">
      <c r="A38" s="53">
        <v>35</v>
      </c>
      <c r="B38" s="54">
        <v>37674.74791666667</v>
      </c>
      <c r="C38" s="54">
        <v>37676.01458333333</v>
      </c>
      <c r="D38" s="52">
        <f>(C38-B38)*24</f>
        <v>30.399999999906868</v>
      </c>
      <c r="E38" s="55" t="s">
        <v>67</v>
      </c>
      <c r="F38" s="130">
        <v>104428</v>
      </c>
      <c r="G38" s="151"/>
      <c r="H38" s="54">
        <v>37676.01458333333</v>
      </c>
      <c r="I38" s="54">
        <v>37676.024305555555</v>
      </c>
      <c r="J38" s="52">
        <f>(I38-H38)*24</f>
        <v>0.2333333333954215</v>
      </c>
      <c r="K38" s="52">
        <f>(I38-H38)*24</f>
        <v>0.2333333333954215</v>
      </c>
      <c r="L38" s="131" t="s">
        <v>4</v>
      </c>
      <c r="M38" s="179" t="s">
        <v>4</v>
      </c>
      <c r="N38" s="179" t="s">
        <v>4</v>
      </c>
      <c r="O38" s="147" t="s">
        <v>28</v>
      </c>
      <c r="P38" s="55" t="s">
        <v>84</v>
      </c>
      <c r="Q38" s="83">
        <f t="shared" si="0"/>
        <v>1</v>
      </c>
      <c r="R38" s="12">
        <f t="shared" si="1"/>
      </c>
      <c r="S38" s="12">
        <f t="shared" si="2"/>
      </c>
      <c r="T38" s="70">
        <f t="shared" si="4"/>
        <v>1</v>
      </c>
      <c r="U38" s="3"/>
      <c r="V38" s="3"/>
      <c r="W38" s="3"/>
    </row>
    <row r="39" spans="1:23" s="14" customFormat="1" ht="12.75">
      <c r="A39" s="135">
        <v>36</v>
      </c>
      <c r="B39" s="133">
        <v>37676.024305555555</v>
      </c>
      <c r="C39" s="133">
        <v>37676.333333333336</v>
      </c>
      <c r="D39" s="56">
        <f>(C39-B39)*24</f>
        <v>7.416666666744277</v>
      </c>
      <c r="E39" s="136" t="s">
        <v>43</v>
      </c>
      <c r="F39" s="137"/>
      <c r="G39" s="129"/>
      <c r="H39" s="133"/>
      <c r="I39" s="133"/>
      <c r="J39" s="56">
        <v>0</v>
      </c>
      <c r="K39" s="138">
        <v>0</v>
      </c>
      <c r="L39" s="139" t="s">
        <v>26</v>
      </c>
      <c r="M39" s="94" t="s">
        <v>26</v>
      </c>
      <c r="N39" s="94"/>
      <c r="O39" s="149" t="s">
        <v>41</v>
      </c>
      <c r="P39" s="136"/>
      <c r="Q39" s="83">
        <f t="shared" si="0"/>
      </c>
      <c r="R39" s="12">
        <f t="shared" si="1"/>
        <v>1</v>
      </c>
      <c r="S39" s="12">
        <f t="shared" si="2"/>
      </c>
      <c r="T39" s="70">
        <f t="shared" si="4"/>
        <v>1</v>
      </c>
      <c r="U39" s="3"/>
      <c r="V39" s="3"/>
      <c r="W39" s="3"/>
    </row>
    <row r="40" spans="1:23" s="14" customFormat="1" ht="12.75">
      <c r="A40" s="152"/>
      <c r="B40" s="153"/>
      <c r="C40" s="153"/>
      <c r="D40" s="154">
        <f>SUM(D35:D39)</f>
        <v>133.68333333340706</v>
      </c>
      <c r="E40" s="155"/>
      <c r="F40" s="156"/>
      <c r="G40" s="127"/>
      <c r="H40" s="153"/>
      <c r="I40" s="153"/>
      <c r="J40" s="154">
        <f>SUM(J35:J39)</f>
        <v>2.3166666667093523</v>
      </c>
      <c r="K40" s="157">
        <f>SUM(K35:K39)</f>
        <v>2.3166666667093523</v>
      </c>
      <c r="L40" s="185"/>
      <c r="M40" s="128"/>
      <c r="N40" s="128"/>
      <c r="O40" s="186"/>
      <c r="P40" s="155"/>
      <c r="Q40" s="83">
        <f t="shared" si="0"/>
      </c>
      <c r="R40" s="12">
        <f t="shared" si="1"/>
      </c>
      <c r="S40" s="12">
        <f t="shared" si="2"/>
      </c>
      <c r="T40" s="70">
        <f t="shared" si="4"/>
        <v>0</v>
      </c>
      <c r="U40" s="3"/>
      <c r="V40" s="3"/>
      <c r="W40" s="3"/>
    </row>
    <row r="41" spans="1:23" s="14" customFormat="1" ht="12.75">
      <c r="A41" s="16">
        <v>38</v>
      </c>
      <c r="B41" s="26">
        <v>37678.333333333336</v>
      </c>
      <c r="C41" s="26">
        <v>37678.40972222222</v>
      </c>
      <c r="D41" s="56">
        <f aca="true" t="shared" si="5" ref="D41:D56">(C41-B41)*24</f>
        <v>1.8333333331975155</v>
      </c>
      <c r="E41" s="33" t="s">
        <v>71</v>
      </c>
      <c r="F41" s="132"/>
      <c r="G41" s="59"/>
      <c r="H41" s="26">
        <v>37678.40972222222</v>
      </c>
      <c r="I41" s="26">
        <v>37678.4625</v>
      </c>
      <c r="J41" s="28">
        <f>(I41-H41)*24</f>
        <v>1.2666666667792015</v>
      </c>
      <c r="K41" s="158"/>
      <c r="L41" s="134"/>
      <c r="M41" s="94"/>
      <c r="N41" s="134"/>
      <c r="O41" s="148"/>
      <c r="P41" s="33"/>
      <c r="Q41" s="83">
        <f t="shared" si="0"/>
      </c>
      <c r="R41" s="12">
        <f t="shared" si="1"/>
      </c>
      <c r="S41" s="12">
        <f t="shared" si="2"/>
      </c>
      <c r="T41" s="70">
        <f t="shared" si="4"/>
        <v>0</v>
      </c>
      <c r="U41" s="3"/>
      <c r="V41" s="3"/>
      <c r="W41" s="3"/>
    </row>
    <row r="42" spans="1:23" s="14" customFormat="1" ht="12.75">
      <c r="A42" s="16"/>
      <c r="B42" s="26"/>
      <c r="C42" s="26"/>
      <c r="D42" s="56"/>
      <c r="E42" s="33"/>
      <c r="F42" s="159">
        <v>104429</v>
      </c>
      <c r="G42" s="73"/>
      <c r="H42" s="74">
        <v>37678.40972222222</v>
      </c>
      <c r="I42" s="74">
        <v>37678.43194444444</v>
      </c>
      <c r="J42" s="75"/>
      <c r="K42" s="75">
        <f aca="true" t="shared" si="6" ref="K42:K47">(I42-H42)*24</f>
        <v>0.5333333333255723</v>
      </c>
      <c r="L42" s="160" t="s">
        <v>4</v>
      </c>
      <c r="M42" s="100" t="s">
        <v>4</v>
      </c>
      <c r="N42" s="160" t="s">
        <v>4</v>
      </c>
      <c r="O42" s="161" t="s">
        <v>28</v>
      </c>
      <c r="P42" s="76" t="s">
        <v>97</v>
      </c>
      <c r="Q42" s="83">
        <f t="shared" si="0"/>
        <v>1</v>
      </c>
      <c r="R42" s="12">
        <f t="shared" si="1"/>
      </c>
      <c r="S42" s="12">
        <f t="shared" si="2"/>
      </c>
      <c r="T42" s="70">
        <f>SUM(Q42:S42)</f>
        <v>1</v>
      </c>
      <c r="U42" s="3"/>
      <c r="V42" s="3"/>
      <c r="W42" s="3"/>
    </row>
    <row r="43" spans="1:23" s="14" customFormat="1" ht="12.75">
      <c r="A43" s="16"/>
      <c r="B43" s="26"/>
      <c r="C43" s="26"/>
      <c r="D43" s="56"/>
      <c r="E43" s="33"/>
      <c r="F43" s="162"/>
      <c r="G43" s="78"/>
      <c r="H43" s="79">
        <v>37678.43194444444</v>
      </c>
      <c r="I43" s="79">
        <v>37678.45486111111</v>
      </c>
      <c r="J43" s="80"/>
      <c r="K43" s="80">
        <f t="shared" si="6"/>
        <v>0.5500000000465661</v>
      </c>
      <c r="L43" s="163" t="s">
        <v>4</v>
      </c>
      <c r="M43" s="103" t="s">
        <v>4</v>
      </c>
      <c r="N43" s="163" t="s">
        <v>4</v>
      </c>
      <c r="O43" s="164" t="s">
        <v>39</v>
      </c>
      <c r="P43" s="81" t="s">
        <v>95</v>
      </c>
      <c r="Q43" s="83">
        <f t="shared" si="0"/>
      </c>
      <c r="R43" s="12">
        <f t="shared" si="1"/>
      </c>
      <c r="S43" s="12">
        <f t="shared" si="2"/>
        <v>1</v>
      </c>
      <c r="T43" s="70">
        <f>SUM(Q43:S43)</f>
        <v>1</v>
      </c>
      <c r="U43" s="3"/>
      <c r="V43" s="3"/>
      <c r="W43" s="3"/>
    </row>
    <row r="44" spans="1:23" s="14" customFormat="1" ht="12.75">
      <c r="A44" s="16"/>
      <c r="B44" s="26"/>
      <c r="C44" s="26"/>
      <c r="D44" s="56"/>
      <c r="E44" s="33"/>
      <c r="F44" s="159">
        <v>104430</v>
      </c>
      <c r="G44" s="73"/>
      <c r="H44" s="74">
        <v>37678.45486111111</v>
      </c>
      <c r="I44" s="74">
        <v>37678.4625</v>
      </c>
      <c r="J44" s="75"/>
      <c r="K44" s="75">
        <f t="shared" si="6"/>
        <v>0.18333333340706304</v>
      </c>
      <c r="L44" s="160" t="s">
        <v>4</v>
      </c>
      <c r="M44" s="100" t="s">
        <v>4</v>
      </c>
      <c r="N44" s="160" t="s">
        <v>4</v>
      </c>
      <c r="O44" s="161" t="s">
        <v>39</v>
      </c>
      <c r="P44" s="76" t="s">
        <v>98</v>
      </c>
      <c r="Q44" s="83">
        <f t="shared" si="0"/>
      </c>
      <c r="R44" s="12">
        <f t="shared" si="1"/>
      </c>
      <c r="S44" s="12">
        <f t="shared" si="2"/>
        <v>1</v>
      </c>
      <c r="T44" s="70">
        <f>SUM(Q44:S44)</f>
        <v>1</v>
      </c>
      <c r="U44" s="3"/>
      <c r="V44" s="3"/>
      <c r="W44" s="3"/>
    </row>
    <row r="45" spans="1:23" s="14" customFormat="1" ht="12.75">
      <c r="A45" s="53">
        <v>40</v>
      </c>
      <c r="B45" s="54">
        <v>37678.4625</v>
      </c>
      <c r="C45" s="54">
        <v>37678.7</v>
      </c>
      <c r="D45" s="52">
        <f t="shared" si="5"/>
        <v>5.699999999895226</v>
      </c>
      <c r="E45" s="55" t="s">
        <v>72</v>
      </c>
      <c r="F45" s="130">
        <v>104431</v>
      </c>
      <c r="G45" s="60"/>
      <c r="H45" s="54">
        <v>37678.7</v>
      </c>
      <c r="I45" s="54">
        <v>37678.736805555556</v>
      </c>
      <c r="J45" s="52">
        <f>(I45-H45)*24</f>
        <v>0.8833333334187046</v>
      </c>
      <c r="K45" s="52">
        <f t="shared" si="6"/>
        <v>0.8833333334187046</v>
      </c>
      <c r="L45" s="131" t="s">
        <v>40</v>
      </c>
      <c r="M45" s="97" t="s">
        <v>40</v>
      </c>
      <c r="N45" s="131" t="s">
        <v>40</v>
      </c>
      <c r="O45" s="147" t="s">
        <v>28</v>
      </c>
      <c r="P45" s="55" t="s">
        <v>88</v>
      </c>
      <c r="Q45" s="83">
        <f t="shared" si="0"/>
        <v>1</v>
      </c>
      <c r="R45" s="12">
        <f t="shared" si="1"/>
      </c>
      <c r="S45" s="12">
        <f t="shared" si="2"/>
      </c>
      <c r="T45" s="70">
        <f t="shared" si="4"/>
        <v>1</v>
      </c>
      <c r="U45" s="3"/>
      <c r="V45" s="3"/>
      <c r="W45" s="3"/>
    </row>
    <row r="46" spans="1:23" s="14" customFormat="1" ht="12.75">
      <c r="A46" s="16">
        <v>41</v>
      </c>
      <c r="B46" s="26">
        <v>37678.736805555556</v>
      </c>
      <c r="C46" s="26">
        <v>37678.993055555555</v>
      </c>
      <c r="D46" s="56">
        <f t="shared" si="5"/>
        <v>6.149999999965075</v>
      </c>
      <c r="E46" s="33" t="s">
        <v>93</v>
      </c>
      <c r="F46" s="132">
        <v>104432</v>
      </c>
      <c r="G46" s="59"/>
      <c r="H46" s="26">
        <v>37678.993055555555</v>
      </c>
      <c r="I46" s="26">
        <v>37679.004166666666</v>
      </c>
      <c r="J46" s="28">
        <f>(I46-H46)*24</f>
        <v>0.26666666666278616</v>
      </c>
      <c r="K46" s="28">
        <f t="shared" si="6"/>
        <v>0.26666666666278616</v>
      </c>
      <c r="L46" s="134" t="s">
        <v>40</v>
      </c>
      <c r="M46" s="94" t="s">
        <v>40</v>
      </c>
      <c r="N46" s="134" t="s">
        <v>40</v>
      </c>
      <c r="O46" s="148" t="s">
        <v>28</v>
      </c>
      <c r="P46" s="33" t="s">
        <v>89</v>
      </c>
      <c r="Q46" s="83">
        <f t="shared" si="0"/>
        <v>1</v>
      </c>
      <c r="R46" s="12">
        <f t="shared" si="1"/>
      </c>
      <c r="S46" s="12">
        <f t="shared" si="2"/>
      </c>
      <c r="T46" s="70">
        <f t="shared" si="4"/>
        <v>1</v>
      </c>
      <c r="U46" s="3"/>
      <c r="V46" s="3"/>
      <c r="W46" s="3"/>
    </row>
    <row r="47" spans="1:23" s="14" customFormat="1" ht="12.75">
      <c r="A47" s="53">
        <v>42</v>
      </c>
      <c r="B47" s="54">
        <v>37679.004166666666</v>
      </c>
      <c r="C47" s="54">
        <v>37680.72708333333</v>
      </c>
      <c r="D47" s="52">
        <f t="shared" si="5"/>
        <v>41.34999999997672</v>
      </c>
      <c r="E47" s="55" t="s">
        <v>71</v>
      </c>
      <c r="F47" s="130">
        <v>104433</v>
      </c>
      <c r="G47" s="60"/>
      <c r="H47" s="54">
        <v>37680.72708333333</v>
      </c>
      <c r="I47" s="54">
        <v>37680.74444444444</v>
      </c>
      <c r="J47" s="52">
        <f>(I47-H47)*24</f>
        <v>0.41666666662786156</v>
      </c>
      <c r="K47" s="52">
        <f t="shared" si="6"/>
        <v>0.41666666662786156</v>
      </c>
      <c r="L47" s="131" t="s">
        <v>4</v>
      </c>
      <c r="M47" s="97" t="s">
        <v>4</v>
      </c>
      <c r="N47" s="131" t="s">
        <v>4</v>
      </c>
      <c r="O47" s="147" t="s">
        <v>28</v>
      </c>
      <c r="P47" s="55" t="s">
        <v>99</v>
      </c>
      <c r="Q47" s="83">
        <f t="shared" si="0"/>
        <v>1</v>
      </c>
      <c r="R47" s="12">
        <f t="shared" si="1"/>
      </c>
      <c r="S47" s="12">
        <f t="shared" si="2"/>
      </c>
      <c r="T47" s="70">
        <f t="shared" si="4"/>
        <v>1</v>
      </c>
      <c r="U47" s="3"/>
      <c r="V47" s="3"/>
      <c r="W47" s="3"/>
    </row>
    <row r="48" spans="1:23" s="14" customFormat="1" ht="12.75">
      <c r="A48" s="16">
        <v>43</v>
      </c>
      <c r="B48" s="26">
        <v>37680.74444444444</v>
      </c>
      <c r="C48" s="26">
        <v>37681.51180555556</v>
      </c>
      <c r="D48" s="56">
        <f t="shared" si="5"/>
        <v>18.416666666802485</v>
      </c>
      <c r="E48" s="33" t="s">
        <v>73</v>
      </c>
      <c r="F48" s="132">
        <v>104435</v>
      </c>
      <c r="G48" s="59"/>
      <c r="H48" s="26">
        <v>37681.51180555556</v>
      </c>
      <c r="I48" s="26">
        <v>37681.52638888889</v>
      </c>
      <c r="J48" s="28">
        <f>(I48-H48)*24</f>
        <v>0.3499999999185093</v>
      </c>
      <c r="K48" s="28">
        <f aca="true" t="shared" si="7" ref="K48:K54">(I48-H48)*24</f>
        <v>0.3499999999185093</v>
      </c>
      <c r="L48" s="134" t="s">
        <v>86</v>
      </c>
      <c r="M48" s="94" t="s">
        <v>86</v>
      </c>
      <c r="N48" s="134" t="s">
        <v>86</v>
      </c>
      <c r="O48" s="148" t="s">
        <v>28</v>
      </c>
      <c r="P48" s="33" t="s">
        <v>96</v>
      </c>
      <c r="Q48" s="83">
        <f t="shared" si="0"/>
        <v>1</v>
      </c>
      <c r="R48" s="12">
        <f t="shared" si="1"/>
      </c>
      <c r="S48" s="12">
        <f t="shared" si="2"/>
      </c>
      <c r="T48" s="70">
        <f t="shared" si="4"/>
        <v>1</v>
      </c>
      <c r="U48" s="3"/>
      <c r="V48" s="3"/>
      <c r="W48" s="3"/>
    </row>
    <row r="49" spans="1:23" s="14" customFormat="1" ht="12.75">
      <c r="A49" s="53">
        <v>45</v>
      </c>
      <c r="B49" s="54">
        <v>37681.52638888889</v>
      </c>
      <c r="C49" s="54">
        <v>37681.7875</v>
      </c>
      <c r="D49" s="52">
        <f t="shared" si="5"/>
        <v>6.266666666662786</v>
      </c>
      <c r="E49" s="55" t="s">
        <v>61</v>
      </c>
      <c r="F49" s="130"/>
      <c r="G49" s="60"/>
      <c r="H49" s="54">
        <v>37681.7875</v>
      </c>
      <c r="I49" s="54">
        <v>37681.830555555556</v>
      </c>
      <c r="J49" s="52">
        <f>(I49-H49)*24</f>
        <v>1.03333333338378</v>
      </c>
      <c r="K49" s="52"/>
      <c r="L49" s="131"/>
      <c r="M49" s="97"/>
      <c r="N49" s="131"/>
      <c r="O49" s="147"/>
      <c r="P49" s="55"/>
      <c r="Q49" s="83">
        <f t="shared" si="0"/>
      </c>
      <c r="R49" s="12">
        <f t="shared" si="1"/>
      </c>
      <c r="S49" s="12">
        <f t="shared" si="2"/>
      </c>
      <c r="T49" s="70">
        <f t="shared" si="4"/>
        <v>0</v>
      </c>
      <c r="U49" s="3"/>
      <c r="V49" s="3"/>
      <c r="W49" s="3"/>
    </row>
    <row r="50" spans="1:23" s="14" customFormat="1" ht="12.75">
      <c r="A50" s="53"/>
      <c r="B50" s="54"/>
      <c r="C50" s="54"/>
      <c r="D50" s="52"/>
      <c r="E50" s="55"/>
      <c r="F50" s="159">
        <v>104437</v>
      </c>
      <c r="G50" s="73"/>
      <c r="H50" s="74">
        <v>37681.7875</v>
      </c>
      <c r="I50" s="74">
        <v>37681.79722222222</v>
      </c>
      <c r="J50" s="75"/>
      <c r="K50" s="75">
        <f t="shared" si="7"/>
        <v>0.2333333333954215</v>
      </c>
      <c r="L50" s="160" t="s">
        <v>62</v>
      </c>
      <c r="M50" s="100" t="s">
        <v>35</v>
      </c>
      <c r="N50" s="160" t="s">
        <v>62</v>
      </c>
      <c r="O50" s="161" t="s">
        <v>28</v>
      </c>
      <c r="P50" s="76" t="s">
        <v>63</v>
      </c>
      <c r="Q50" s="83">
        <f t="shared" si="0"/>
        <v>1</v>
      </c>
      <c r="R50" s="12">
        <f t="shared" si="1"/>
      </c>
      <c r="S50" s="12">
        <f t="shared" si="2"/>
      </c>
      <c r="T50" s="70">
        <f>SUM(Q50:S50)</f>
        <v>1</v>
      </c>
      <c r="U50" s="3"/>
      <c r="V50" s="3"/>
      <c r="W50" s="3"/>
    </row>
    <row r="51" spans="1:23" s="14" customFormat="1" ht="12.75">
      <c r="A51" s="53"/>
      <c r="B51" s="54"/>
      <c r="C51" s="54"/>
      <c r="D51" s="52"/>
      <c r="E51" s="55"/>
      <c r="F51" s="162"/>
      <c r="G51" s="78"/>
      <c r="H51" s="79">
        <v>37681.79722222222</v>
      </c>
      <c r="I51" s="79">
        <v>37681.822916666664</v>
      </c>
      <c r="J51" s="80"/>
      <c r="K51" s="80">
        <f t="shared" si="7"/>
        <v>0.6166666665812954</v>
      </c>
      <c r="L51" s="163" t="s">
        <v>62</v>
      </c>
      <c r="M51" s="103" t="s">
        <v>35</v>
      </c>
      <c r="N51" s="163" t="s">
        <v>62</v>
      </c>
      <c r="O51" s="164" t="s">
        <v>39</v>
      </c>
      <c r="P51" s="81" t="s">
        <v>100</v>
      </c>
      <c r="Q51" s="83">
        <f t="shared" si="0"/>
      </c>
      <c r="R51" s="12">
        <f t="shared" si="1"/>
      </c>
      <c r="S51" s="12">
        <f t="shared" si="2"/>
        <v>1</v>
      </c>
      <c r="T51" s="70">
        <f>SUM(Q51:S51)</f>
        <v>1</v>
      </c>
      <c r="U51" s="3"/>
      <c r="V51" s="3"/>
      <c r="W51" s="3"/>
    </row>
    <row r="52" spans="1:23" s="14" customFormat="1" ht="12.75">
      <c r="A52" s="53"/>
      <c r="B52" s="54"/>
      <c r="C52" s="54"/>
      <c r="D52" s="52"/>
      <c r="E52" s="55"/>
      <c r="F52" s="159">
        <v>104438</v>
      </c>
      <c r="G52" s="73"/>
      <c r="H52" s="74">
        <v>37681.822916666664</v>
      </c>
      <c r="I52" s="74">
        <v>37681.830555555556</v>
      </c>
      <c r="J52" s="75"/>
      <c r="K52" s="75">
        <f t="shared" si="7"/>
        <v>0.18333333340706304</v>
      </c>
      <c r="L52" s="160" t="s">
        <v>62</v>
      </c>
      <c r="M52" s="100" t="s">
        <v>35</v>
      </c>
      <c r="N52" s="160" t="s">
        <v>62</v>
      </c>
      <c r="O52" s="161" t="s">
        <v>39</v>
      </c>
      <c r="P52" s="76" t="s">
        <v>63</v>
      </c>
      <c r="Q52" s="83">
        <f t="shared" si="0"/>
      </c>
      <c r="R52" s="12">
        <f t="shared" si="1"/>
      </c>
      <c r="S52" s="12">
        <f t="shared" si="2"/>
        <v>1</v>
      </c>
      <c r="T52" s="70">
        <f>SUM(Q52:S52)</f>
        <v>1</v>
      </c>
      <c r="U52" s="3"/>
      <c r="V52" s="3"/>
      <c r="W52" s="3"/>
    </row>
    <row r="53" spans="1:23" s="14" customFormat="1" ht="12.75">
      <c r="A53" s="16">
        <v>48</v>
      </c>
      <c r="B53" s="26">
        <v>37681.830555555556</v>
      </c>
      <c r="C53" s="26">
        <v>37683.3875</v>
      </c>
      <c r="D53" s="28">
        <f t="shared" si="5"/>
        <v>37.366666666581295</v>
      </c>
      <c r="E53" s="33" t="s">
        <v>94</v>
      </c>
      <c r="F53" s="132">
        <v>104439</v>
      </c>
      <c r="G53" s="59"/>
      <c r="H53" s="26">
        <v>37683.3875</v>
      </c>
      <c r="I53" s="26">
        <v>37683.39722222222</v>
      </c>
      <c r="J53" s="28">
        <f>(I53-H53)*24</f>
        <v>0.2333333333954215</v>
      </c>
      <c r="K53" s="28">
        <f>(I53-H53)*24</f>
        <v>0.2333333333954215</v>
      </c>
      <c r="L53" s="134" t="s">
        <v>4</v>
      </c>
      <c r="M53" s="94" t="s">
        <v>4</v>
      </c>
      <c r="N53" s="134" t="s">
        <v>4</v>
      </c>
      <c r="O53" s="148" t="s">
        <v>28</v>
      </c>
      <c r="P53" s="33" t="s">
        <v>101</v>
      </c>
      <c r="Q53" s="83">
        <f t="shared" si="0"/>
        <v>1</v>
      </c>
      <c r="R53" s="12">
        <f t="shared" si="1"/>
      </c>
      <c r="S53" s="12">
        <f t="shared" si="2"/>
      </c>
      <c r="T53" s="70">
        <f t="shared" si="4"/>
        <v>1</v>
      </c>
      <c r="U53" s="3"/>
      <c r="V53" s="3"/>
      <c r="W53" s="3"/>
    </row>
    <row r="54" spans="1:23" s="14" customFormat="1" ht="12.75">
      <c r="A54" s="53">
        <v>49</v>
      </c>
      <c r="B54" s="54">
        <v>37683.39722222222</v>
      </c>
      <c r="C54" s="54">
        <v>37683.666666666664</v>
      </c>
      <c r="D54" s="52">
        <f t="shared" si="5"/>
        <v>6.46666666661622</v>
      </c>
      <c r="E54" s="55" t="s">
        <v>43</v>
      </c>
      <c r="F54" s="130"/>
      <c r="G54" s="60"/>
      <c r="H54" s="54">
        <v>37683.666666666664</v>
      </c>
      <c r="I54" s="54">
        <v>37683.666666666664</v>
      </c>
      <c r="J54" s="52">
        <f>(I54-H54)*24</f>
        <v>0</v>
      </c>
      <c r="K54" s="52">
        <f t="shared" si="7"/>
        <v>0</v>
      </c>
      <c r="L54" s="131" t="s">
        <v>26</v>
      </c>
      <c r="M54" s="97" t="s">
        <v>26</v>
      </c>
      <c r="N54" s="97"/>
      <c r="O54" s="147" t="s">
        <v>41</v>
      </c>
      <c r="P54" s="55"/>
      <c r="Q54" s="83">
        <f t="shared" si="0"/>
      </c>
      <c r="R54" s="12">
        <f t="shared" si="1"/>
        <v>1</v>
      </c>
      <c r="S54" s="12">
        <f t="shared" si="2"/>
      </c>
      <c r="T54" s="70">
        <f t="shared" si="4"/>
        <v>1</v>
      </c>
      <c r="U54" s="3"/>
      <c r="V54" s="3"/>
      <c r="W54" s="3"/>
    </row>
    <row r="55" spans="1:23" s="14" customFormat="1" ht="12.75">
      <c r="A55" s="118"/>
      <c r="B55" s="119"/>
      <c r="C55" s="119"/>
      <c r="D55" s="165">
        <f>SUM(D41:D54)</f>
        <v>123.54999999969732</v>
      </c>
      <c r="E55" s="121"/>
      <c r="F55" s="166"/>
      <c r="G55" s="123"/>
      <c r="H55" s="119"/>
      <c r="I55" s="119"/>
      <c r="J55" s="165">
        <f>SUM(J41:J54)</f>
        <v>4.4500000001862645</v>
      </c>
      <c r="K55" s="165">
        <f>SUM(K41:K54)</f>
        <v>4.4500000001862645</v>
      </c>
      <c r="L55" s="167"/>
      <c r="M55" s="125"/>
      <c r="N55" s="125"/>
      <c r="O55" s="168"/>
      <c r="P55" s="121"/>
      <c r="Q55" s="83">
        <f t="shared" si="0"/>
      </c>
      <c r="R55" s="12">
        <f t="shared" si="1"/>
      </c>
      <c r="S55" s="12">
        <f t="shared" si="2"/>
      </c>
      <c r="T55" s="70">
        <f t="shared" si="4"/>
        <v>0</v>
      </c>
      <c r="U55" s="3"/>
      <c r="V55" s="3"/>
      <c r="W55" s="3"/>
    </row>
    <row r="56" spans="1:23" s="14" customFormat="1" ht="12.75">
      <c r="A56" s="16">
        <v>50</v>
      </c>
      <c r="B56" s="26">
        <v>37684.333333333336</v>
      </c>
      <c r="C56" s="26">
        <v>37686.47361111111</v>
      </c>
      <c r="D56" s="28">
        <f t="shared" si="5"/>
        <v>51.3666666666395</v>
      </c>
      <c r="E56" s="33" t="s">
        <v>91</v>
      </c>
      <c r="F56" s="132"/>
      <c r="G56" s="59"/>
      <c r="H56" s="26">
        <v>37686.47361111111</v>
      </c>
      <c r="I56" s="26">
        <v>37686.51527777778</v>
      </c>
      <c r="J56" s="28">
        <f>(I56-H56)*24</f>
        <v>0.9999999999417923</v>
      </c>
      <c r="K56" s="158"/>
      <c r="L56" s="134"/>
      <c r="M56" s="94"/>
      <c r="N56" s="94"/>
      <c r="O56" s="148"/>
      <c r="P56" s="33"/>
      <c r="Q56" s="83">
        <f t="shared" si="0"/>
      </c>
      <c r="R56" s="12">
        <f t="shared" si="1"/>
      </c>
      <c r="S56" s="12">
        <f t="shared" si="2"/>
      </c>
      <c r="T56" s="70">
        <f t="shared" si="4"/>
        <v>0</v>
      </c>
      <c r="U56" s="3"/>
      <c r="V56" s="3"/>
      <c r="W56" s="3"/>
    </row>
    <row r="57" spans="1:23" s="14" customFormat="1" ht="12.75">
      <c r="A57" s="16"/>
      <c r="B57" s="26"/>
      <c r="C57" s="26"/>
      <c r="D57" s="28"/>
      <c r="E57" s="33"/>
      <c r="F57" s="159">
        <v>104441</v>
      </c>
      <c r="G57" s="73"/>
      <c r="H57" s="74">
        <v>37686.47361111111</v>
      </c>
      <c r="I57" s="74">
        <v>37686.47361111111</v>
      </c>
      <c r="J57" s="75"/>
      <c r="K57" s="75">
        <f aca="true" t="shared" si="8" ref="K57:K68">(I57-H57)*24</f>
        <v>0</v>
      </c>
      <c r="L57" s="160" t="s">
        <v>87</v>
      </c>
      <c r="M57" s="100" t="s">
        <v>87</v>
      </c>
      <c r="N57" s="100" t="s">
        <v>87</v>
      </c>
      <c r="O57" s="161" t="s">
        <v>28</v>
      </c>
      <c r="P57" s="76" t="s">
        <v>103</v>
      </c>
      <c r="Q57" s="83">
        <f t="shared" si="0"/>
        <v>1</v>
      </c>
      <c r="R57" s="12">
        <f t="shared" si="1"/>
      </c>
      <c r="S57" s="12">
        <f t="shared" si="2"/>
      </c>
      <c r="T57" s="70">
        <f>SUM(Q57:S57)</f>
        <v>1</v>
      </c>
      <c r="U57" s="3"/>
      <c r="V57" s="3"/>
      <c r="W57" s="3"/>
    </row>
    <row r="58" spans="1:23" s="14" customFormat="1" ht="12.75">
      <c r="A58" s="16"/>
      <c r="B58" s="26"/>
      <c r="C58" s="26"/>
      <c r="D58" s="28"/>
      <c r="E58" s="33"/>
      <c r="F58" s="162">
        <v>104441</v>
      </c>
      <c r="G58" s="78"/>
      <c r="H58" s="79">
        <v>37686.47361111111</v>
      </c>
      <c r="I58" s="79">
        <v>37686.479166666664</v>
      </c>
      <c r="J58" s="80"/>
      <c r="K58" s="80">
        <f t="shared" si="8"/>
        <v>0.1333333332440816</v>
      </c>
      <c r="L58" s="163" t="s">
        <v>104</v>
      </c>
      <c r="M58" s="103" t="s">
        <v>104</v>
      </c>
      <c r="N58" s="103" t="s">
        <v>104</v>
      </c>
      <c r="O58" s="164" t="s">
        <v>39</v>
      </c>
      <c r="P58" s="81" t="s">
        <v>105</v>
      </c>
      <c r="Q58" s="83">
        <f t="shared" si="0"/>
      </c>
      <c r="R58" s="12">
        <f t="shared" si="1"/>
      </c>
      <c r="S58" s="12">
        <f t="shared" si="2"/>
        <v>1</v>
      </c>
      <c r="T58" s="70">
        <f>SUM(Q58:S58)</f>
        <v>1</v>
      </c>
      <c r="U58" s="3"/>
      <c r="V58" s="3"/>
      <c r="W58" s="3"/>
    </row>
    <row r="59" spans="1:23" s="14" customFormat="1" ht="12.75">
      <c r="A59" s="16"/>
      <c r="B59" s="26"/>
      <c r="C59" s="26"/>
      <c r="D59" s="28"/>
      <c r="E59" s="33"/>
      <c r="F59" s="159">
        <v>104441</v>
      </c>
      <c r="G59" s="73"/>
      <c r="H59" s="74">
        <v>37686.479166666664</v>
      </c>
      <c r="I59" s="74">
        <v>37686.49930555555</v>
      </c>
      <c r="J59" s="75"/>
      <c r="K59" s="75">
        <f t="shared" si="8"/>
        <v>0.48333333333721384</v>
      </c>
      <c r="L59" s="160" t="s">
        <v>87</v>
      </c>
      <c r="M59" s="160" t="s">
        <v>87</v>
      </c>
      <c r="N59" s="160" t="s">
        <v>87</v>
      </c>
      <c r="O59" s="161" t="s">
        <v>39</v>
      </c>
      <c r="P59" s="76" t="s">
        <v>107</v>
      </c>
      <c r="Q59" s="83">
        <f t="shared" si="0"/>
      </c>
      <c r="R59" s="12">
        <f t="shared" si="1"/>
      </c>
      <c r="S59" s="12">
        <f t="shared" si="2"/>
        <v>1</v>
      </c>
      <c r="T59" s="70">
        <f>SUM(Q59:S59)</f>
        <v>1</v>
      </c>
      <c r="U59" s="3"/>
      <c r="V59" s="3"/>
      <c r="W59" s="3"/>
    </row>
    <row r="60" spans="1:23" s="14" customFormat="1" ht="12.75">
      <c r="A60" s="16"/>
      <c r="B60" s="26"/>
      <c r="C60" s="26"/>
      <c r="D60" s="28"/>
      <c r="E60" s="33"/>
      <c r="F60" s="162">
        <v>104441</v>
      </c>
      <c r="G60" s="78"/>
      <c r="H60" s="79">
        <v>37686.49930555555</v>
      </c>
      <c r="I60" s="79">
        <v>37686.50902777778</v>
      </c>
      <c r="J60" s="80"/>
      <c r="K60" s="80">
        <f t="shared" si="8"/>
        <v>0.2333333333954215</v>
      </c>
      <c r="L60" s="163" t="s">
        <v>86</v>
      </c>
      <c r="M60" s="103" t="s">
        <v>86</v>
      </c>
      <c r="N60" s="103" t="s">
        <v>86</v>
      </c>
      <c r="O60" s="164" t="s">
        <v>39</v>
      </c>
      <c r="P60" s="81" t="s">
        <v>106</v>
      </c>
      <c r="Q60" s="83">
        <f t="shared" si="0"/>
      </c>
      <c r="R60" s="12">
        <f t="shared" si="1"/>
      </c>
      <c r="S60" s="12">
        <f t="shared" si="2"/>
        <v>1</v>
      </c>
      <c r="T60" s="70">
        <f>SUM(Q60:S60)</f>
        <v>1</v>
      </c>
      <c r="U60" s="3"/>
      <c r="V60" s="3"/>
      <c r="W60" s="3"/>
    </row>
    <row r="61" spans="1:23" s="14" customFormat="1" ht="12.75">
      <c r="A61" s="16"/>
      <c r="B61" s="26"/>
      <c r="C61" s="26"/>
      <c r="D61" s="28"/>
      <c r="E61" s="33"/>
      <c r="F61" s="159">
        <v>104441</v>
      </c>
      <c r="G61" s="73"/>
      <c r="H61" s="74">
        <v>37686.50902777778</v>
      </c>
      <c r="I61" s="74">
        <v>37686.51527777778</v>
      </c>
      <c r="J61" s="75"/>
      <c r="K61" s="75">
        <f t="shared" si="8"/>
        <v>0.1499999999650754</v>
      </c>
      <c r="L61" s="160" t="s">
        <v>87</v>
      </c>
      <c r="M61" s="160" t="s">
        <v>87</v>
      </c>
      <c r="N61" s="160" t="s">
        <v>87</v>
      </c>
      <c r="O61" s="161" t="s">
        <v>39</v>
      </c>
      <c r="P61" s="76" t="s">
        <v>107</v>
      </c>
      <c r="Q61" s="83">
        <f t="shared" si="0"/>
      </c>
      <c r="R61" s="12">
        <f t="shared" si="1"/>
      </c>
      <c r="S61" s="12">
        <f t="shared" si="2"/>
        <v>1</v>
      </c>
      <c r="T61" s="70">
        <f>SUM(Q61:S61)</f>
        <v>1</v>
      </c>
      <c r="U61" s="3"/>
      <c r="V61" s="3"/>
      <c r="W61" s="3"/>
    </row>
    <row r="62" spans="1:23" s="14" customFormat="1" ht="12.75">
      <c r="A62" s="53">
        <v>55</v>
      </c>
      <c r="B62" s="54">
        <v>37686.51527777778</v>
      </c>
      <c r="C62" s="54">
        <v>37687.322222222225</v>
      </c>
      <c r="D62" s="52">
        <f>(C62-B62)*24</f>
        <v>19.36666666675592</v>
      </c>
      <c r="E62" s="55" t="s">
        <v>90</v>
      </c>
      <c r="F62" s="130">
        <v>104443</v>
      </c>
      <c r="G62" s="60"/>
      <c r="H62" s="54">
        <v>37687.322222222225</v>
      </c>
      <c r="I62" s="54">
        <v>37687.32986111111</v>
      </c>
      <c r="J62" s="52">
        <f>(I62-H62)*24</f>
        <v>0.18333333323244005</v>
      </c>
      <c r="K62" s="52">
        <f t="shared" si="8"/>
        <v>0.18333333323244005</v>
      </c>
      <c r="L62" s="131" t="s">
        <v>86</v>
      </c>
      <c r="M62" s="97" t="s">
        <v>86</v>
      </c>
      <c r="N62" s="97" t="s">
        <v>86</v>
      </c>
      <c r="O62" s="147" t="s">
        <v>28</v>
      </c>
      <c r="P62" s="55" t="s">
        <v>102</v>
      </c>
      <c r="Q62" s="83">
        <f t="shared" si="0"/>
        <v>1</v>
      </c>
      <c r="R62" s="12">
        <f t="shared" si="1"/>
      </c>
      <c r="S62" s="12">
        <f t="shared" si="2"/>
      </c>
      <c r="T62" s="70">
        <f t="shared" si="4"/>
        <v>1</v>
      </c>
      <c r="U62" s="3"/>
      <c r="V62" s="3"/>
      <c r="W62" s="3"/>
    </row>
    <row r="63" spans="1:23" s="14" customFormat="1" ht="12.75">
      <c r="A63" s="16">
        <v>57</v>
      </c>
      <c r="B63" s="26">
        <v>37687.32986111111</v>
      </c>
      <c r="C63" s="26">
        <v>37690.061111111114</v>
      </c>
      <c r="D63" s="28">
        <f>(C63-B63)*24</f>
        <v>65.55000000010477</v>
      </c>
      <c r="E63" s="33" t="s">
        <v>92</v>
      </c>
      <c r="F63" s="132">
        <v>104444</v>
      </c>
      <c r="G63" s="59"/>
      <c r="H63" s="26">
        <v>37690.061111111114</v>
      </c>
      <c r="I63" s="26">
        <v>37690.20972222222</v>
      </c>
      <c r="J63" s="28">
        <f>(I63-H63)*24</f>
        <v>3.566666666592937</v>
      </c>
      <c r="K63" s="28">
        <f t="shared" si="8"/>
        <v>3.566666666592937</v>
      </c>
      <c r="L63" s="134" t="s">
        <v>85</v>
      </c>
      <c r="M63" s="94" t="s">
        <v>44</v>
      </c>
      <c r="N63" s="94" t="s">
        <v>70</v>
      </c>
      <c r="O63" s="148" t="s">
        <v>28</v>
      </c>
      <c r="P63" s="33" t="s">
        <v>108</v>
      </c>
      <c r="Q63" s="83">
        <f t="shared" si="0"/>
        <v>1</v>
      </c>
      <c r="R63" s="12">
        <f t="shared" si="1"/>
      </c>
      <c r="S63" s="12">
        <f t="shared" si="2"/>
      </c>
      <c r="T63" s="70">
        <f t="shared" si="4"/>
        <v>1</v>
      </c>
      <c r="U63" s="3"/>
      <c r="V63" s="3"/>
      <c r="W63" s="3"/>
    </row>
    <row r="64" spans="1:23" s="14" customFormat="1" ht="12.75">
      <c r="A64" s="53">
        <v>63</v>
      </c>
      <c r="B64" s="54">
        <v>37690.20972222222</v>
      </c>
      <c r="C64" s="54">
        <v>37690.33263888889</v>
      </c>
      <c r="D64" s="52">
        <f>(C64-B64)*24</f>
        <v>2.9500000000116415</v>
      </c>
      <c r="E64" s="55" t="s">
        <v>43</v>
      </c>
      <c r="F64" s="130"/>
      <c r="G64" s="60"/>
      <c r="H64" s="54">
        <v>37690.33263888889</v>
      </c>
      <c r="I64" s="54">
        <v>37690.33263888889</v>
      </c>
      <c r="J64" s="52">
        <f>(I64-H64)*24</f>
        <v>0</v>
      </c>
      <c r="K64" s="52">
        <f t="shared" si="8"/>
        <v>0</v>
      </c>
      <c r="L64" s="131" t="s">
        <v>26</v>
      </c>
      <c r="M64" s="97" t="s">
        <v>26</v>
      </c>
      <c r="N64" s="97"/>
      <c r="O64" s="147" t="s">
        <v>41</v>
      </c>
      <c r="P64" s="55"/>
      <c r="Q64" s="83">
        <f t="shared" si="0"/>
      </c>
      <c r="R64" s="12">
        <f t="shared" si="1"/>
        <v>1</v>
      </c>
      <c r="S64" s="12">
        <f t="shared" si="2"/>
      </c>
      <c r="T64" s="70">
        <f t="shared" si="4"/>
        <v>1</v>
      </c>
      <c r="U64" s="3"/>
      <c r="V64" s="3"/>
      <c r="W64" s="3"/>
    </row>
    <row r="65" spans="1:23" s="14" customFormat="1" ht="12.75">
      <c r="A65" s="180"/>
      <c r="B65" s="181"/>
      <c r="C65" s="181"/>
      <c r="D65" s="182">
        <f>SUM(D56:D64)</f>
        <v>139.23333333351184</v>
      </c>
      <c r="E65" s="183"/>
      <c r="F65" s="184"/>
      <c r="G65" s="127"/>
      <c r="H65" s="181"/>
      <c r="I65" s="181"/>
      <c r="J65" s="182">
        <f>SUM(J56:J64)</f>
        <v>4.749999999767169</v>
      </c>
      <c r="K65" s="182">
        <f>SUM(K56:K64)</f>
        <v>4.749999999767169</v>
      </c>
      <c r="L65" s="185"/>
      <c r="M65" s="128"/>
      <c r="N65" s="128"/>
      <c r="O65" s="186"/>
      <c r="P65" s="183"/>
      <c r="Q65" s="83">
        <f t="shared" si="0"/>
      </c>
      <c r="R65" s="12">
        <f t="shared" si="1"/>
      </c>
      <c r="S65" s="12">
        <f t="shared" si="2"/>
      </c>
      <c r="T65" s="70">
        <f aca="true" t="shared" si="9" ref="T65:T73">SUM(Q65:S65)</f>
        <v>0</v>
      </c>
      <c r="U65" s="3"/>
      <c r="V65" s="3"/>
      <c r="W65" s="3"/>
    </row>
    <row r="66" spans="1:23" s="14" customFormat="1" ht="12.75">
      <c r="A66" s="16">
        <v>64</v>
      </c>
      <c r="B66" s="26">
        <v>37692.333333333336</v>
      </c>
      <c r="C66" s="26">
        <v>37692.6625</v>
      </c>
      <c r="D66" s="28">
        <f>(C66-B66)*24</f>
        <v>7.899999999906868</v>
      </c>
      <c r="E66" s="33" t="s">
        <v>111</v>
      </c>
      <c r="F66" s="64">
        <v>104447</v>
      </c>
      <c r="G66" s="59"/>
      <c r="H66" s="26">
        <v>37692.6625</v>
      </c>
      <c r="I66" s="26">
        <v>37692.67291666667</v>
      </c>
      <c r="J66" s="28">
        <f>(I66-H66)*24</f>
        <v>0.2500000001164153</v>
      </c>
      <c r="K66" s="28">
        <f t="shared" si="8"/>
        <v>0.2500000001164153</v>
      </c>
      <c r="L66" s="93" t="s">
        <v>40</v>
      </c>
      <c r="M66" s="94" t="s">
        <v>40</v>
      </c>
      <c r="N66" s="94" t="s">
        <v>40</v>
      </c>
      <c r="O66" s="95" t="s">
        <v>28</v>
      </c>
      <c r="P66" s="33" t="s">
        <v>112</v>
      </c>
      <c r="Q66" s="83">
        <f t="shared" si="0"/>
        <v>1</v>
      </c>
      <c r="R66" s="12">
        <f t="shared" si="1"/>
      </c>
      <c r="S66" s="12">
        <f t="shared" si="2"/>
      </c>
      <c r="T66" s="70">
        <f t="shared" si="9"/>
        <v>1</v>
      </c>
      <c r="U66" s="3"/>
      <c r="V66" s="3"/>
      <c r="W66" s="3"/>
    </row>
    <row r="67" spans="1:23" s="14" customFormat="1" ht="12.75">
      <c r="A67" s="53">
        <v>65</v>
      </c>
      <c r="B67" s="54">
        <v>37692.67291666667</v>
      </c>
      <c r="C67" s="54">
        <v>37697.05902777778</v>
      </c>
      <c r="D67" s="52">
        <f>(C67-B67)*24</f>
        <v>105.26666666666279</v>
      </c>
      <c r="E67" s="55" t="s">
        <v>113</v>
      </c>
      <c r="F67" s="65">
        <v>104450</v>
      </c>
      <c r="G67" s="60"/>
      <c r="H67" s="54">
        <v>37697.05902777778</v>
      </c>
      <c r="I67" s="54">
        <v>37697.15277777778</v>
      </c>
      <c r="J67" s="52">
        <f>(I67-H67)*24</f>
        <v>2.25</v>
      </c>
      <c r="K67" s="52">
        <f t="shared" si="8"/>
        <v>2.25</v>
      </c>
      <c r="L67" s="96" t="s">
        <v>85</v>
      </c>
      <c r="M67" s="97" t="s">
        <v>44</v>
      </c>
      <c r="N67" s="97" t="s">
        <v>70</v>
      </c>
      <c r="O67" s="98" t="s">
        <v>28</v>
      </c>
      <c r="P67" s="55" t="s">
        <v>113</v>
      </c>
      <c r="Q67" s="83">
        <f t="shared" si="0"/>
        <v>1</v>
      </c>
      <c r="R67" s="12">
        <f t="shared" si="1"/>
      </c>
      <c r="S67" s="12">
        <f t="shared" si="2"/>
      </c>
      <c r="T67" s="70">
        <f t="shared" si="9"/>
        <v>1</v>
      </c>
      <c r="U67" s="3"/>
      <c r="V67" s="3"/>
      <c r="W67" s="3"/>
    </row>
    <row r="68" spans="1:23" s="14" customFormat="1" ht="12.75">
      <c r="A68" s="16">
        <v>67</v>
      </c>
      <c r="B68" s="26">
        <v>37697.15277777778</v>
      </c>
      <c r="C68" s="26">
        <v>37698.33263888889</v>
      </c>
      <c r="D68" s="28">
        <f>(C68-B68)*24</f>
        <v>28.316666666592937</v>
      </c>
      <c r="E68" s="33" t="s">
        <v>43</v>
      </c>
      <c r="F68" s="64"/>
      <c r="G68" s="59"/>
      <c r="H68" s="26">
        <v>37698.33263888889</v>
      </c>
      <c r="I68" s="26">
        <v>37698.33263888889</v>
      </c>
      <c r="J68" s="28">
        <f>(I68-H68)*24</f>
        <v>0</v>
      </c>
      <c r="K68" s="28">
        <f t="shared" si="8"/>
        <v>0</v>
      </c>
      <c r="L68" s="93" t="s">
        <v>26</v>
      </c>
      <c r="M68" s="94" t="s">
        <v>26</v>
      </c>
      <c r="N68" s="94"/>
      <c r="O68" s="95" t="s">
        <v>41</v>
      </c>
      <c r="P68" s="33"/>
      <c r="Q68" s="83">
        <f t="shared" si="0"/>
      </c>
      <c r="R68" s="12">
        <f t="shared" si="1"/>
        <v>1</v>
      </c>
      <c r="S68" s="12">
        <f t="shared" si="2"/>
      </c>
      <c r="T68" s="70">
        <f t="shared" si="9"/>
        <v>1</v>
      </c>
      <c r="U68" s="3"/>
      <c r="V68" s="3"/>
      <c r="W68" s="3"/>
    </row>
    <row r="69" spans="1:23" s="14" customFormat="1" ht="12.75">
      <c r="A69" s="170"/>
      <c r="B69" s="171"/>
      <c r="C69" s="171"/>
      <c r="D69" s="172">
        <f>SUM(D66:D68)</f>
        <v>141.4833333331626</v>
      </c>
      <c r="E69" s="173"/>
      <c r="F69" s="174"/>
      <c r="G69" s="127"/>
      <c r="H69" s="171"/>
      <c r="I69" s="171"/>
      <c r="J69" s="172">
        <f>SUM(J66:J68)</f>
        <v>2.5000000001164153</v>
      </c>
      <c r="K69" s="172">
        <f>SUM(K66:K68)</f>
        <v>2.5000000001164153</v>
      </c>
      <c r="L69" s="176"/>
      <c r="M69" s="128"/>
      <c r="N69" s="128"/>
      <c r="O69" s="177"/>
      <c r="P69" s="173"/>
      <c r="Q69" s="83">
        <f t="shared" si="0"/>
      </c>
      <c r="R69" s="12">
        <f t="shared" si="1"/>
      </c>
      <c r="S69" s="12">
        <f t="shared" si="2"/>
      </c>
      <c r="T69" s="70">
        <f t="shared" si="9"/>
        <v>0</v>
      </c>
      <c r="U69" s="3"/>
      <c r="V69" s="3"/>
      <c r="W69" s="3"/>
    </row>
    <row r="70" spans="1:23" s="190" customFormat="1" ht="12.75">
      <c r="A70" s="16">
        <v>68</v>
      </c>
      <c r="B70" s="26">
        <v>37698.666666666664</v>
      </c>
      <c r="C70" s="26">
        <v>37700.42083333333</v>
      </c>
      <c r="D70" s="28">
        <f>(C70-B70)*24</f>
        <v>42.09999999997672</v>
      </c>
      <c r="E70" s="33" t="s">
        <v>114</v>
      </c>
      <c r="F70" s="64">
        <v>104454</v>
      </c>
      <c r="G70" s="59"/>
      <c r="H70" s="26">
        <v>37700.42083333333</v>
      </c>
      <c r="I70" s="26">
        <v>37700.43263888889</v>
      </c>
      <c r="J70" s="28">
        <f>(I70-H70)*24</f>
        <v>0.28333333338378</v>
      </c>
      <c r="K70" s="28">
        <f>(I70-H70)*24</f>
        <v>0.28333333338378</v>
      </c>
      <c r="L70" s="188" t="s">
        <v>4</v>
      </c>
      <c r="M70" s="189" t="s">
        <v>4</v>
      </c>
      <c r="N70" s="189" t="s">
        <v>4</v>
      </c>
      <c r="O70" s="95" t="s">
        <v>28</v>
      </c>
      <c r="P70" s="33" t="s">
        <v>119</v>
      </c>
      <c r="Q70" s="83">
        <f t="shared" si="0"/>
        <v>1</v>
      </c>
      <c r="R70" s="12">
        <f t="shared" si="1"/>
      </c>
      <c r="S70" s="12">
        <f t="shared" si="2"/>
      </c>
      <c r="T70" s="70">
        <f t="shared" si="9"/>
        <v>1</v>
      </c>
      <c r="U70" s="3"/>
      <c r="V70" s="3"/>
      <c r="W70" s="3"/>
    </row>
    <row r="71" spans="1:23" s="190" customFormat="1" ht="12.75">
      <c r="A71" s="53">
        <v>69</v>
      </c>
      <c r="B71" s="54">
        <v>37700.43263888889</v>
      </c>
      <c r="C71" s="54">
        <v>37701.518055555556</v>
      </c>
      <c r="D71" s="52">
        <f>(C71-B71)*24</f>
        <v>26.050000000046566</v>
      </c>
      <c r="E71" s="55" t="s">
        <v>115</v>
      </c>
      <c r="F71" s="65">
        <v>104456</v>
      </c>
      <c r="G71" s="60"/>
      <c r="H71" s="54">
        <v>37701.518055555556</v>
      </c>
      <c r="I71" s="54">
        <v>37701.54305555556</v>
      </c>
      <c r="J71" s="52">
        <f>(I71-H71)*24</f>
        <v>0.6000000000349246</v>
      </c>
      <c r="K71" s="52">
        <f>(I71-H71)*24</f>
        <v>0.6000000000349246</v>
      </c>
      <c r="L71" s="191" t="s">
        <v>117</v>
      </c>
      <c r="M71" s="192" t="s">
        <v>118</v>
      </c>
      <c r="N71" s="192" t="s">
        <v>70</v>
      </c>
      <c r="O71" s="98" t="s">
        <v>28</v>
      </c>
      <c r="P71" s="55" t="s">
        <v>120</v>
      </c>
      <c r="Q71" s="83">
        <f t="shared" si="0"/>
        <v>1</v>
      </c>
      <c r="R71" s="12">
        <f t="shared" si="1"/>
      </c>
      <c r="S71" s="12">
        <f t="shared" si="2"/>
      </c>
      <c r="T71" s="70">
        <f t="shared" si="9"/>
        <v>1</v>
      </c>
      <c r="U71" s="3"/>
      <c r="V71" s="3"/>
      <c r="W71" s="3"/>
    </row>
    <row r="72" spans="1:23" s="190" customFormat="1" ht="12.75">
      <c r="A72" s="16">
        <v>70</v>
      </c>
      <c r="B72" s="26">
        <v>37701.54305555556</v>
      </c>
      <c r="C72" s="26">
        <v>37702.17152777778</v>
      </c>
      <c r="D72" s="28">
        <f>(C72-B72)*24</f>
        <v>15.083333333255723</v>
      </c>
      <c r="E72" s="33" t="s">
        <v>134</v>
      </c>
      <c r="F72" s="64">
        <v>104457</v>
      </c>
      <c r="G72" s="59"/>
      <c r="H72" s="26">
        <v>37702.17152777778</v>
      </c>
      <c r="I72" s="26">
        <v>37702.17916666667</v>
      </c>
      <c r="J72" s="28">
        <f>(I72-H72)*24</f>
        <v>0.18333333340706304</v>
      </c>
      <c r="K72" s="28">
        <f>(I72-H72)*24</f>
        <v>0.18333333340706304</v>
      </c>
      <c r="L72" s="188" t="s">
        <v>4</v>
      </c>
      <c r="M72" s="188" t="s">
        <v>4</v>
      </c>
      <c r="N72" s="189" t="s">
        <v>4</v>
      </c>
      <c r="O72" s="95" t="s">
        <v>28</v>
      </c>
      <c r="P72" s="33" t="s">
        <v>121</v>
      </c>
      <c r="Q72" s="83">
        <f>IF($O72="Store Lost",1,"")</f>
        <v>1</v>
      </c>
      <c r="R72" s="12">
        <f>IF($L72="Scheduled",1,"")</f>
      </c>
      <c r="S72" s="12">
        <f>IF($O72="Inhibits beam to user",1,"")</f>
      </c>
      <c r="T72" s="70">
        <f t="shared" si="9"/>
        <v>1</v>
      </c>
      <c r="U72" s="3"/>
      <c r="V72" s="3"/>
      <c r="W72" s="3"/>
    </row>
    <row r="73" spans="1:23" s="190" customFormat="1" ht="12.75">
      <c r="A73" s="53">
        <v>71</v>
      </c>
      <c r="B73" s="54">
        <v>37702.17916666667</v>
      </c>
      <c r="C73" s="54">
        <v>37704.33263888889</v>
      </c>
      <c r="D73" s="52">
        <f>(C73-B73)*24</f>
        <v>51.68333333329065</v>
      </c>
      <c r="E73" s="55" t="s">
        <v>116</v>
      </c>
      <c r="F73" s="65"/>
      <c r="G73" s="60"/>
      <c r="H73" s="54">
        <v>37704.33263888889</v>
      </c>
      <c r="I73" s="54">
        <v>37704.33263888889</v>
      </c>
      <c r="J73" s="52">
        <f>(I73-H73)*24</f>
        <v>0</v>
      </c>
      <c r="K73" s="52">
        <f>(I73-H73)*24</f>
        <v>0</v>
      </c>
      <c r="L73" s="191" t="s">
        <v>26</v>
      </c>
      <c r="M73" s="191"/>
      <c r="N73" s="192"/>
      <c r="O73" s="98" t="s">
        <v>41</v>
      </c>
      <c r="P73" s="55"/>
      <c r="Q73" s="83">
        <f>IF($O73="Store Lost",1,"")</f>
      </c>
      <c r="R73" s="12">
        <f>IF($L73="Scheduled",1,"")</f>
        <v>1</v>
      </c>
      <c r="S73" s="12">
        <f>IF($O73="Inhibits beam to user",1,"")</f>
      </c>
      <c r="T73" s="70">
        <f t="shared" si="9"/>
        <v>1</v>
      </c>
      <c r="U73" s="3"/>
      <c r="V73" s="3"/>
      <c r="W73" s="3"/>
    </row>
    <row r="74" spans="1:23" s="190" customFormat="1" ht="12.75">
      <c r="A74" s="140"/>
      <c r="B74" s="141"/>
      <c r="C74" s="141"/>
      <c r="D74" s="172">
        <f>SUM(D70:D73)</f>
        <v>134.91666666656965</v>
      </c>
      <c r="E74" s="143"/>
      <c r="F74" s="193"/>
      <c r="G74" s="194"/>
      <c r="H74" s="141"/>
      <c r="I74" s="141"/>
      <c r="J74" s="172">
        <f>SUM(J70:J73)</f>
        <v>1.0666666668257676</v>
      </c>
      <c r="K74" s="172">
        <f>SUM(K70:K73)</f>
        <v>1.0666666668257676</v>
      </c>
      <c r="L74" s="195"/>
      <c r="M74" s="196"/>
      <c r="N74" s="196"/>
      <c r="O74" s="197"/>
      <c r="P74" s="143"/>
      <c r="Q74" s="187"/>
      <c r="R74" s="12"/>
      <c r="S74" s="12"/>
      <c r="T74" s="12"/>
      <c r="U74" s="3"/>
      <c r="V74" s="3"/>
      <c r="W74" s="3"/>
    </row>
    <row r="75" spans="1:23" s="190" customFormat="1" ht="12.75">
      <c r="A75" s="16">
        <v>72</v>
      </c>
      <c r="B75" s="26">
        <v>37706.333333333336</v>
      </c>
      <c r="C75" s="26">
        <v>37706.89027777778</v>
      </c>
      <c r="D75" s="28">
        <f>(C75-B75)*24</f>
        <v>13.366666666581295</v>
      </c>
      <c r="E75" s="33" t="s">
        <v>122</v>
      </c>
      <c r="F75" s="64">
        <v>104460</v>
      </c>
      <c r="G75" s="59"/>
      <c r="H75" s="26">
        <v>37706.89027777778</v>
      </c>
      <c r="I75" s="26">
        <v>37706.93958333333</v>
      </c>
      <c r="J75" s="28">
        <f>(I75-H75)*24</f>
        <v>1.1833333333488554</v>
      </c>
      <c r="K75" s="28">
        <f>(I75-H75)*24</f>
        <v>1.1833333333488554</v>
      </c>
      <c r="L75" s="188" t="s">
        <v>85</v>
      </c>
      <c r="M75" s="189" t="s">
        <v>44</v>
      </c>
      <c r="N75" s="189" t="s">
        <v>70</v>
      </c>
      <c r="O75" s="95" t="s">
        <v>28</v>
      </c>
      <c r="P75" s="33" t="s">
        <v>123</v>
      </c>
      <c r="Q75" s="83">
        <f>IF($O75="Store Lost",1,"")</f>
        <v>1</v>
      </c>
      <c r="R75" s="12">
        <f>IF($L75="Scheduled",1,"")</f>
      </c>
      <c r="S75" s="12">
        <f>IF($O75="Inhibits beam to user",1,"")</f>
      </c>
      <c r="T75" s="70">
        <f>SUM(Q75:S75)</f>
        <v>1</v>
      </c>
      <c r="U75" s="3"/>
      <c r="V75" s="3"/>
      <c r="W75" s="3"/>
    </row>
    <row r="76" spans="1:23" s="190" customFormat="1" ht="12.75">
      <c r="A76" s="53">
        <v>73</v>
      </c>
      <c r="B76" s="54">
        <v>37706.93958333333</v>
      </c>
      <c r="C76" s="54">
        <v>37709.40972222222</v>
      </c>
      <c r="D76" s="52">
        <f>(C76-B76)*24</f>
        <v>59.283333333267365</v>
      </c>
      <c r="E76" s="55" t="s">
        <v>135</v>
      </c>
      <c r="F76" s="65">
        <v>104461</v>
      </c>
      <c r="G76" s="60"/>
      <c r="H76" s="54">
        <v>37709.40972222222</v>
      </c>
      <c r="I76" s="54">
        <v>37709.42569444444</v>
      </c>
      <c r="J76" s="52">
        <f>(I76-H76)*24</f>
        <v>0.3833333333604969</v>
      </c>
      <c r="K76" s="52">
        <f>(I76-H76)*24</f>
        <v>0.3833333333604969</v>
      </c>
      <c r="L76" s="191" t="s">
        <v>40</v>
      </c>
      <c r="M76" s="192" t="s">
        <v>40</v>
      </c>
      <c r="N76" s="192" t="s">
        <v>40</v>
      </c>
      <c r="O76" s="98" t="s">
        <v>28</v>
      </c>
      <c r="P76" s="55" t="s">
        <v>124</v>
      </c>
      <c r="Q76" s="83">
        <f>IF($O76="Store Lost",1,"")</f>
        <v>1</v>
      </c>
      <c r="R76" s="12">
        <f>IF($L76="Scheduled",1,"")</f>
      </c>
      <c r="S76" s="12">
        <f>IF($O76="Inhibits beam to user",1,"")</f>
      </c>
      <c r="T76" s="70">
        <f>SUM(Q76:S76)</f>
        <v>1</v>
      </c>
      <c r="U76" s="3"/>
      <c r="V76" s="3"/>
      <c r="W76" s="3"/>
    </row>
    <row r="77" spans="1:23" s="190" customFormat="1" ht="12.75">
      <c r="A77" s="16">
        <v>74</v>
      </c>
      <c r="B77" s="26">
        <v>37709.42569444444</v>
      </c>
      <c r="C77" s="26">
        <v>37712.18402777778</v>
      </c>
      <c r="D77" s="28">
        <f>(C77-B77)*24</f>
        <v>66.20000000012806</v>
      </c>
      <c r="E77" s="33" t="s">
        <v>122</v>
      </c>
      <c r="F77" s="64">
        <v>104466</v>
      </c>
      <c r="G77" s="59"/>
      <c r="H77" s="26">
        <v>37712.18402777778</v>
      </c>
      <c r="I77" s="26">
        <v>37712.19583333333</v>
      </c>
      <c r="J77" s="28">
        <f>(I77-H77)*24</f>
        <v>0.283333333209157</v>
      </c>
      <c r="K77" s="28">
        <f>(I77-H77)*24</f>
        <v>0.283333333209157</v>
      </c>
      <c r="L77" s="188" t="s">
        <v>58</v>
      </c>
      <c r="M77" s="189" t="s">
        <v>56</v>
      </c>
      <c r="N77" s="189" t="s">
        <v>57</v>
      </c>
      <c r="O77" s="95" t="s">
        <v>28</v>
      </c>
      <c r="P77" s="33" t="s">
        <v>125</v>
      </c>
      <c r="Q77" s="83">
        <f>IF($O77="Store Lost",1,"")</f>
        <v>1</v>
      </c>
      <c r="R77" s="12">
        <f>IF($L77="Scheduled",1,"")</f>
      </c>
      <c r="S77" s="12">
        <f>IF($O77="Inhibits beam to user",1,"")</f>
      </c>
      <c r="T77" s="70">
        <f>SUM(Q77:S77)</f>
        <v>1</v>
      </c>
      <c r="U77" s="3"/>
      <c r="V77" s="3"/>
      <c r="W77" s="3"/>
    </row>
    <row r="78" spans="1:23" s="14" customFormat="1" ht="12.75">
      <c r="A78" s="53">
        <v>76</v>
      </c>
      <c r="B78" s="54">
        <v>37712.19583333333</v>
      </c>
      <c r="C78" s="54">
        <v>37712.333333333336</v>
      </c>
      <c r="D78" s="52">
        <f>(C78-B78)*24</f>
        <v>3.300000000104774</v>
      </c>
      <c r="E78" s="55" t="s">
        <v>43</v>
      </c>
      <c r="F78" s="130"/>
      <c r="G78" s="60"/>
      <c r="H78" s="54">
        <v>37712.333333333336</v>
      </c>
      <c r="I78" s="54">
        <v>37712.333333333336</v>
      </c>
      <c r="J78" s="52">
        <f>(I78-H78)*24</f>
        <v>0</v>
      </c>
      <c r="K78" s="52">
        <f>(I78-H78)*24</f>
        <v>0</v>
      </c>
      <c r="L78" s="131" t="s">
        <v>26</v>
      </c>
      <c r="M78" s="97"/>
      <c r="N78" s="97"/>
      <c r="O78" s="147" t="s">
        <v>41</v>
      </c>
      <c r="P78" s="55"/>
      <c r="Q78" s="83">
        <f>IF($O78="Store Lost",1,"")</f>
      </c>
      <c r="R78" s="12">
        <f>IF($L78="Scheduled",1,"")</f>
        <v>1</v>
      </c>
      <c r="S78" s="12">
        <f>IF($O78="Inhibits beam to user",1,"")</f>
      </c>
      <c r="T78" s="70">
        <f>SUM(Q78:S78)</f>
        <v>1</v>
      </c>
      <c r="U78" s="3"/>
      <c r="V78" s="3"/>
      <c r="W78" s="3"/>
    </row>
    <row r="79" spans="1:23" s="190" customFormat="1" ht="12.75">
      <c r="A79" s="140"/>
      <c r="B79" s="141"/>
      <c r="C79" s="141"/>
      <c r="D79" s="172">
        <f>SUM(D75:D78)</f>
        <v>142.1500000000815</v>
      </c>
      <c r="E79" s="143"/>
      <c r="F79" s="193"/>
      <c r="G79" s="194"/>
      <c r="H79" s="141"/>
      <c r="I79" s="141"/>
      <c r="J79" s="172">
        <f>SUM(J75:J78)</f>
        <v>1.8499999999185093</v>
      </c>
      <c r="K79" s="172">
        <f>SUM(K75:K78)</f>
        <v>1.8499999999185093</v>
      </c>
      <c r="L79" s="195"/>
      <c r="M79" s="196"/>
      <c r="N79" s="196"/>
      <c r="O79" s="197"/>
      <c r="P79" s="143"/>
      <c r="Q79" s="187"/>
      <c r="R79" s="12"/>
      <c r="S79" s="12"/>
      <c r="T79" s="12"/>
      <c r="U79" s="3"/>
      <c r="V79" s="3"/>
      <c r="W79" s="3"/>
    </row>
    <row r="80" spans="1:23" s="190" customFormat="1" ht="12.75">
      <c r="A80" s="53"/>
      <c r="B80" s="54"/>
      <c r="C80" s="54"/>
      <c r="D80" s="52"/>
      <c r="E80" s="55"/>
      <c r="F80" s="65"/>
      <c r="G80" s="60"/>
      <c r="H80" s="54">
        <v>37712.666666666664</v>
      </c>
      <c r="I80" s="54">
        <v>37712.76597222222</v>
      </c>
      <c r="J80" s="52">
        <f>(I80-H80)*24</f>
        <v>2.3833333334187046</v>
      </c>
      <c r="K80" s="52"/>
      <c r="L80" s="191"/>
      <c r="M80" s="192"/>
      <c r="N80" s="192"/>
      <c r="O80" s="98"/>
      <c r="P80" s="55"/>
      <c r="Q80" s="83">
        <f>IF($O80="Store Lost",1,"")</f>
      </c>
      <c r="R80" s="12">
        <f>IF($L80="Scheduled",1,"")</f>
      </c>
      <c r="S80" s="12">
        <f>IF($O80="Inhibits beam to user",1,"")</f>
      </c>
      <c r="T80" s="70">
        <f aca="true" t="shared" si="10" ref="T80:T92">SUM(Q80:S80)</f>
        <v>0</v>
      </c>
      <c r="U80" s="3"/>
      <c r="V80" s="3"/>
      <c r="W80" s="3"/>
    </row>
    <row r="81" spans="1:23" s="14" customFormat="1" ht="12.75">
      <c r="A81" s="53"/>
      <c r="B81" s="54"/>
      <c r="C81" s="54"/>
      <c r="D81" s="52"/>
      <c r="E81" s="55"/>
      <c r="F81" s="159">
        <v>104467</v>
      </c>
      <c r="G81" s="73"/>
      <c r="H81" s="74">
        <v>37712.666666666664</v>
      </c>
      <c r="I81" s="74">
        <v>37712.70486111111</v>
      </c>
      <c r="J81" s="75"/>
      <c r="K81" s="75">
        <f>(I81-H81)*24</f>
        <v>0.9166666666860692</v>
      </c>
      <c r="L81" s="160" t="s">
        <v>40</v>
      </c>
      <c r="M81" s="100" t="s">
        <v>40</v>
      </c>
      <c r="N81" s="100" t="s">
        <v>40</v>
      </c>
      <c r="O81" s="161" t="s">
        <v>39</v>
      </c>
      <c r="P81" s="76" t="s">
        <v>132</v>
      </c>
      <c r="Q81" s="83">
        <f aca="true" t="shared" si="11" ref="Q81:Q88">IF($O81="Store Lost",1,"")</f>
      </c>
      <c r="R81" s="12">
        <f aca="true" t="shared" si="12" ref="R81:R88">IF($L81="Scheduled",1,"")</f>
      </c>
      <c r="S81" s="12">
        <f aca="true" t="shared" si="13" ref="S81:S88">IF($O81="Inhibits beam to user",1,"")</f>
        <v>1</v>
      </c>
      <c r="T81" s="70">
        <f t="shared" si="10"/>
        <v>1</v>
      </c>
      <c r="U81" s="3"/>
      <c r="V81" s="3"/>
      <c r="W81" s="3"/>
    </row>
    <row r="82" spans="1:23" s="14" customFormat="1" ht="12.75">
      <c r="A82" s="53"/>
      <c r="B82" s="54"/>
      <c r="C82" s="54"/>
      <c r="D82" s="52"/>
      <c r="E82" s="55"/>
      <c r="F82" s="162">
        <v>104467</v>
      </c>
      <c r="G82" s="78"/>
      <c r="H82" s="79">
        <v>37712.666666666664</v>
      </c>
      <c r="I82" s="79">
        <v>37712.694444444445</v>
      </c>
      <c r="J82" s="80"/>
      <c r="K82" s="80">
        <f>(I82-H82)*24</f>
        <v>0.6666666667442769</v>
      </c>
      <c r="L82" s="163" t="s">
        <v>4</v>
      </c>
      <c r="M82" s="103" t="s">
        <v>4</v>
      </c>
      <c r="N82" s="103" t="s">
        <v>4</v>
      </c>
      <c r="O82" s="164" t="s">
        <v>39</v>
      </c>
      <c r="P82" s="81" t="s">
        <v>145</v>
      </c>
      <c r="Q82" s="83">
        <f t="shared" si="11"/>
      </c>
      <c r="R82" s="12">
        <f t="shared" si="12"/>
      </c>
      <c r="S82" s="12">
        <f t="shared" si="13"/>
        <v>1</v>
      </c>
      <c r="T82" s="70">
        <f t="shared" si="10"/>
        <v>1</v>
      </c>
      <c r="U82" s="3"/>
      <c r="V82" s="3"/>
      <c r="W82" s="3"/>
    </row>
    <row r="83" spans="1:23" s="14" customFormat="1" ht="12.75">
      <c r="A83" s="53"/>
      <c r="B83" s="54"/>
      <c r="C83" s="54"/>
      <c r="D83" s="52"/>
      <c r="E83" s="55"/>
      <c r="F83" s="159">
        <v>104467</v>
      </c>
      <c r="G83" s="73"/>
      <c r="H83" s="74">
        <v>37712.666666666664</v>
      </c>
      <c r="I83" s="74">
        <v>37712.743055555555</v>
      </c>
      <c r="J83" s="75"/>
      <c r="K83" s="75">
        <f>(I83-H83)*24</f>
        <v>1.8333333333721384</v>
      </c>
      <c r="L83" s="160" t="s">
        <v>4</v>
      </c>
      <c r="M83" s="160" t="s">
        <v>4</v>
      </c>
      <c r="N83" s="160" t="s">
        <v>4</v>
      </c>
      <c r="O83" s="161" t="s">
        <v>39</v>
      </c>
      <c r="P83" s="76" t="s">
        <v>146</v>
      </c>
      <c r="Q83" s="83">
        <f t="shared" si="11"/>
      </c>
      <c r="R83" s="12">
        <f t="shared" si="12"/>
      </c>
      <c r="S83" s="12">
        <f t="shared" si="13"/>
        <v>1</v>
      </c>
      <c r="T83" s="70">
        <f t="shared" si="10"/>
        <v>1</v>
      </c>
      <c r="U83" s="3"/>
      <c r="V83" s="3"/>
      <c r="W83" s="3"/>
    </row>
    <row r="84" spans="1:23" s="14" customFormat="1" ht="12.75">
      <c r="A84" s="53"/>
      <c r="B84" s="54"/>
      <c r="C84" s="54"/>
      <c r="D84" s="52"/>
      <c r="E84" s="55"/>
      <c r="F84" s="162">
        <v>104467</v>
      </c>
      <c r="G84" s="78"/>
      <c r="H84" s="79">
        <v>37712.743055555555</v>
      </c>
      <c r="I84" s="79">
        <v>37712.76597222222</v>
      </c>
      <c r="J84" s="80"/>
      <c r="K84" s="80">
        <f>(I84-H84)*24</f>
        <v>0.5500000000465661</v>
      </c>
      <c r="L84" s="163" t="s">
        <v>4</v>
      </c>
      <c r="M84" s="103" t="s">
        <v>4</v>
      </c>
      <c r="N84" s="103" t="s">
        <v>4</v>
      </c>
      <c r="O84" s="164" t="s">
        <v>39</v>
      </c>
      <c r="P84" s="81" t="s">
        <v>133</v>
      </c>
      <c r="Q84" s="83">
        <f t="shared" si="11"/>
      </c>
      <c r="R84" s="12">
        <f t="shared" si="12"/>
      </c>
      <c r="S84" s="12">
        <f t="shared" si="13"/>
        <v>1</v>
      </c>
      <c r="T84" s="70">
        <f t="shared" si="10"/>
        <v>1</v>
      </c>
      <c r="U84" s="3"/>
      <c r="V84" s="3"/>
      <c r="W84" s="3"/>
    </row>
    <row r="85" spans="1:23" s="190" customFormat="1" ht="12.75">
      <c r="A85" s="16">
        <v>77</v>
      </c>
      <c r="B85" s="26">
        <v>37712.76597222222</v>
      </c>
      <c r="C85" s="26">
        <v>37713.69305555556</v>
      </c>
      <c r="D85" s="28">
        <f>(C85-B85)*24</f>
        <v>22.250000000058208</v>
      </c>
      <c r="E85" s="33" t="s">
        <v>126</v>
      </c>
      <c r="F85" s="64"/>
      <c r="G85" s="59"/>
      <c r="H85" s="26">
        <v>37713.69305555556</v>
      </c>
      <c r="I85" s="26">
        <v>37713.72222222222</v>
      </c>
      <c r="J85" s="28">
        <f>(I85-H85)*24</f>
        <v>0.6999999998370185</v>
      </c>
      <c r="K85" s="28"/>
      <c r="L85" s="188"/>
      <c r="M85" s="189"/>
      <c r="N85" s="189"/>
      <c r="O85" s="95"/>
      <c r="P85" s="33"/>
      <c r="Q85" s="83">
        <f>IF($O85="Store Lost",1,"")</f>
      </c>
      <c r="R85" s="12">
        <f>IF($L85="Scheduled",1,"")</f>
      </c>
      <c r="S85" s="12">
        <f>IF($O85="Inhibits beam to user",1,"")</f>
      </c>
      <c r="T85" s="70">
        <f t="shared" si="10"/>
        <v>0</v>
      </c>
      <c r="U85" s="3"/>
      <c r="V85" s="3"/>
      <c r="W85" s="3"/>
    </row>
    <row r="86" spans="1:23" s="14" customFormat="1" ht="12.75">
      <c r="A86" s="16"/>
      <c r="B86" s="26"/>
      <c r="C86" s="26"/>
      <c r="D86" s="28"/>
      <c r="E86" s="33"/>
      <c r="F86" s="159">
        <v>104469</v>
      </c>
      <c r="G86" s="73"/>
      <c r="H86" s="74">
        <v>37713.69305555556</v>
      </c>
      <c r="I86" s="74">
        <v>37713.71041666667</v>
      </c>
      <c r="J86" s="75"/>
      <c r="K86" s="75">
        <f aca="true" t="shared" si="14" ref="K86:K92">(I86-H86)*24</f>
        <v>0.41666666662786156</v>
      </c>
      <c r="L86" s="160" t="s">
        <v>4</v>
      </c>
      <c r="M86" s="100" t="s">
        <v>4</v>
      </c>
      <c r="N86" s="100" t="s">
        <v>4</v>
      </c>
      <c r="O86" s="161" t="s">
        <v>28</v>
      </c>
      <c r="P86" s="76" t="s">
        <v>126</v>
      </c>
      <c r="Q86" s="83">
        <f t="shared" si="11"/>
        <v>1</v>
      </c>
      <c r="R86" s="12">
        <f t="shared" si="12"/>
      </c>
      <c r="S86" s="12">
        <f t="shared" si="13"/>
      </c>
      <c r="T86" s="70">
        <f t="shared" si="10"/>
        <v>1</v>
      </c>
      <c r="U86" s="3"/>
      <c r="V86" s="3"/>
      <c r="W86" s="3"/>
    </row>
    <row r="87" spans="1:23" s="14" customFormat="1" ht="12.75">
      <c r="A87" s="16"/>
      <c r="B87" s="26"/>
      <c r="C87" s="26"/>
      <c r="D87" s="28"/>
      <c r="E87" s="33"/>
      <c r="F87" s="162">
        <v>104469</v>
      </c>
      <c r="G87" s="78"/>
      <c r="H87" s="79">
        <v>37713.71041666667</v>
      </c>
      <c r="I87" s="79">
        <v>37713.720138888886</v>
      </c>
      <c r="J87" s="80"/>
      <c r="K87" s="80">
        <f t="shared" si="14"/>
        <v>0.23333333322079852</v>
      </c>
      <c r="L87" s="163" t="s">
        <v>104</v>
      </c>
      <c r="M87" s="103" t="s">
        <v>104</v>
      </c>
      <c r="N87" s="103" t="s">
        <v>104</v>
      </c>
      <c r="O87" s="164" t="s">
        <v>39</v>
      </c>
      <c r="P87" s="81" t="s">
        <v>137</v>
      </c>
      <c r="Q87" s="83">
        <f t="shared" si="11"/>
      </c>
      <c r="R87" s="12">
        <f t="shared" si="12"/>
      </c>
      <c r="S87" s="12">
        <f t="shared" si="13"/>
        <v>1</v>
      </c>
      <c r="T87" s="70">
        <f t="shared" si="10"/>
        <v>1</v>
      </c>
      <c r="U87" s="3"/>
      <c r="V87" s="3"/>
      <c r="W87" s="3"/>
    </row>
    <row r="88" spans="1:23" s="14" customFormat="1" ht="12.75">
      <c r="A88" s="16"/>
      <c r="B88" s="26"/>
      <c r="C88" s="26"/>
      <c r="D88" s="28"/>
      <c r="E88" s="33"/>
      <c r="F88" s="159">
        <v>104469</v>
      </c>
      <c r="G88" s="73"/>
      <c r="H88" s="74">
        <v>37713.720138888886</v>
      </c>
      <c r="I88" s="74">
        <v>37713.72222222222</v>
      </c>
      <c r="J88" s="75"/>
      <c r="K88" s="75">
        <f t="shared" si="14"/>
        <v>0.04999999998835847</v>
      </c>
      <c r="L88" s="160" t="s">
        <v>4</v>
      </c>
      <c r="M88" s="100" t="s">
        <v>4</v>
      </c>
      <c r="N88" s="100" t="s">
        <v>4</v>
      </c>
      <c r="O88" s="161" t="s">
        <v>39</v>
      </c>
      <c r="P88" s="76" t="s">
        <v>138</v>
      </c>
      <c r="Q88" s="83">
        <f t="shared" si="11"/>
      </c>
      <c r="R88" s="12">
        <f t="shared" si="12"/>
      </c>
      <c r="S88" s="12">
        <f t="shared" si="13"/>
        <v>1</v>
      </c>
      <c r="T88" s="70">
        <f t="shared" si="10"/>
        <v>1</v>
      </c>
      <c r="U88" s="3"/>
      <c r="V88" s="3"/>
      <c r="W88" s="3"/>
    </row>
    <row r="89" spans="1:23" s="190" customFormat="1" ht="12.75">
      <c r="A89" s="53">
        <v>78</v>
      </c>
      <c r="B89" s="54">
        <v>37713.72222222222</v>
      </c>
      <c r="C89" s="54">
        <v>37714.37777777778</v>
      </c>
      <c r="D89" s="52">
        <f>(C89-B89)*24</f>
        <v>15.73333333345363</v>
      </c>
      <c r="E89" s="55" t="s">
        <v>127</v>
      </c>
      <c r="F89" s="65">
        <v>104473</v>
      </c>
      <c r="G89" s="60"/>
      <c r="H89" s="54">
        <v>37714.37777777778</v>
      </c>
      <c r="I89" s="54">
        <v>37714.38680555556</v>
      </c>
      <c r="J89" s="52">
        <f>(I89-H89)*24</f>
        <v>0.2166666666744277</v>
      </c>
      <c r="K89" s="52">
        <f t="shared" si="14"/>
        <v>0.2166666666744277</v>
      </c>
      <c r="L89" s="191" t="s">
        <v>4</v>
      </c>
      <c r="M89" s="192" t="s">
        <v>4</v>
      </c>
      <c r="N89" s="192" t="s">
        <v>4</v>
      </c>
      <c r="O89" s="98" t="s">
        <v>28</v>
      </c>
      <c r="P89" s="55" t="s">
        <v>136</v>
      </c>
      <c r="Q89" s="83">
        <f>IF($O89="Store Lost",1,"")</f>
        <v>1</v>
      </c>
      <c r="R89" s="12">
        <f>IF($L89="Scheduled",1,"")</f>
      </c>
      <c r="S89" s="12">
        <f>IF($O89="Inhibits beam to user",1,"")</f>
      </c>
      <c r="T89" s="70">
        <f t="shared" si="10"/>
        <v>1</v>
      </c>
      <c r="U89" s="3"/>
      <c r="V89" s="3"/>
      <c r="W89" s="3"/>
    </row>
    <row r="90" spans="1:23" s="190" customFormat="1" ht="12.75">
      <c r="A90" s="16">
        <v>80</v>
      </c>
      <c r="B90" s="26">
        <v>37714.38680555556</v>
      </c>
      <c r="C90" s="26">
        <v>37716.67569444444</v>
      </c>
      <c r="D90" s="28">
        <f>(C90-B90)*24</f>
        <v>54.93333333323244</v>
      </c>
      <c r="E90" s="33" t="s">
        <v>128</v>
      </c>
      <c r="F90" s="64">
        <v>104474</v>
      </c>
      <c r="G90" s="59"/>
      <c r="H90" s="26">
        <v>37716.67569444444</v>
      </c>
      <c r="I90" s="26">
        <v>37716.72083333333</v>
      </c>
      <c r="J90" s="28">
        <f>(I90-H90)*24</f>
        <v>1.0833333333721384</v>
      </c>
      <c r="K90" s="28">
        <f t="shared" si="14"/>
        <v>1.0833333333721384</v>
      </c>
      <c r="L90" s="188" t="s">
        <v>58</v>
      </c>
      <c r="M90" s="189" t="s">
        <v>56</v>
      </c>
      <c r="N90" s="189" t="s">
        <v>57</v>
      </c>
      <c r="O90" s="95" t="s">
        <v>28</v>
      </c>
      <c r="P90" s="33" t="s">
        <v>130</v>
      </c>
      <c r="Q90" s="83">
        <f>IF($O90="Store Lost",1,"")</f>
        <v>1</v>
      </c>
      <c r="R90" s="12">
        <f>IF($L90="Scheduled",1,"")</f>
      </c>
      <c r="S90" s="12">
        <f>IF($O90="Inhibits beam to user",1,"")</f>
      </c>
      <c r="T90" s="70">
        <f t="shared" si="10"/>
        <v>1</v>
      </c>
      <c r="U90" s="3"/>
      <c r="V90" s="3"/>
      <c r="W90" s="3"/>
    </row>
    <row r="91" spans="1:23" s="190" customFormat="1" ht="12.75">
      <c r="A91" s="53">
        <v>81</v>
      </c>
      <c r="B91" s="54">
        <v>37716.72083333333</v>
      </c>
      <c r="C91" s="54">
        <v>37717.58472222222</v>
      </c>
      <c r="D91" s="52">
        <f>(C91-B91)*24-1</f>
        <v>19.733333333337214</v>
      </c>
      <c r="E91" s="55" t="s">
        <v>129</v>
      </c>
      <c r="F91" s="65">
        <v>104476</v>
      </c>
      <c r="G91" s="60"/>
      <c r="H91" s="54">
        <v>37717.58472222222</v>
      </c>
      <c r="I91" s="54">
        <v>37717.606944444444</v>
      </c>
      <c r="J91" s="52">
        <f>(I91-H91)*24</f>
        <v>0.5333333333255723</v>
      </c>
      <c r="K91" s="52">
        <f t="shared" si="14"/>
        <v>0.5333333333255723</v>
      </c>
      <c r="L91" s="191" t="s">
        <v>86</v>
      </c>
      <c r="M91" s="192" t="s">
        <v>86</v>
      </c>
      <c r="N91" s="192" t="s">
        <v>86</v>
      </c>
      <c r="O91" s="98" t="s">
        <v>28</v>
      </c>
      <c r="P91" s="55" t="s">
        <v>131</v>
      </c>
      <c r="Q91" s="83">
        <f>IF($O91="Store Lost",1,"")</f>
        <v>1</v>
      </c>
      <c r="R91" s="12">
        <f>IF($L91="Scheduled",1,"")</f>
      </c>
      <c r="S91" s="12">
        <f>IF($O91="Inhibits beam to user",1,"")</f>
      </c>
      <c r="T91" s="70">
        <f t="shared" si="10"/>
        <v>1</v>
      </c>
      <c r="U91" s="3"/>
      <c r="V91" s="3"/>
      <c r="W91" s="3"/>
    </row>
    <row r="92" spans="1:23" s="190" customFormat="1" ht="12.75">
      <c r="A92" s="16">
        <v>83</v>
      </c>
      <c r="B92" s="26">
        <v>37717.606944444444</v>
      </c>
      <c r="C92" s="26">
        <v>37718.333333333336</v>
      </c>
      <c r="D92" s="28">
        <f>(C92-B92)*24</f>
        <v>17.433333333407063</v>
      </c>
      <c r="E92" s="33" t="s">
        <v>43</v>
      </c>
      <c r="F92" s="64"/>
      <c r="G92" s="59"/>
      <c r="H92" s="26">
        <v>37718.333333333336</v>
      </c>
      <c r="I92" s="26">
        <v>37718.333333333336</v>
      </c>
      <c r="J92" s="28">
        <f>(I92-H92)*24</f>
        <v>0</v>
      </c>
      <c r="K92" s="28">
        <f t="shared" si="14"/>
        <v>0</v>
      </c>
      <c r="L92" s="188" t="s">
        <v>26</v>
      </c>
      <c r="M92" s="189"/>
      <c r="N92" s="189"/>
      <c r="O92" s="95" t="s">
        <v>41</v>
      </c>
      <c r="P92" s="33"/>
      <c r="Q92" s="83">
        <f>IF($O92="Store Lost",1,"")</f>
      </c>
      <c r="R92" s="12">
        <f>IF($L92="Scheduled",1,"")</f>
        <v>1</v>
      </c>
      <c r="S92" s="12">
        <f>IF($O92="Inhibits beam to user",1,"")</f>
      </c>
      <c r="T92" s="70">
        <f t="shared" si="10"/>
        <v>1</v>
      </c>
      <c r="U92" s="3"/>
      <c r="V92" s="3"/>
      <c r="W92" s="3"/>
    </row>
    <row r="93" spans="1:23" s="190" customFormat="1" ht="12.75">
      <c r="A93" s="140"/>
      <c r="B93" s="141"/>
      <c r="C93" s="141"/>
      <c r="D93" s="172">
        <f>SUM(D80:D92)</f>
        <v>130.08333333348855</v>
      </c>
      <c r="E93" s="143"/>
      <c r="F93" s="193"/>
      <c r="G93" s="194"/>
      <c r="H93" s="141"/>
      <c r="I93" s="141"/>
      <c r="J93" s="172">
        <f>SUM(J80:J92)</f>
        <v>4.916666666627862</v>
      </c>
      <c r="K93" s="172">
        <f>SUM(K80:K92)</f>
        <v>6.500000000058208</v>
      </c>
      <c r="L93" s="195"/>
      <c r="M93" s="196"/>
      <c r="N93" s="196"/>
      <c r="O93" s="197"/>
      <c r="P93" s="143"/>
      <c r="Q93" s="187"/>
      <c r="R93" s="12"/>
      <c r="S93" s="12"/>
      <c r="T93" s="12"/>
      <c r="U93" s="3"/>
      <c r="V93" s="3"/>
      <c r="W93" s="3"/>
    </row>
    <row r="94" spans="1:23" s="190" customFormat="1" ht="12.75">
      <c r="A94" s="16">
        <v>86</v>
      </c>
      <c r="B94" s="26">
        <v>37720.333333333336</v>
      </c>
      <c r="C94" s="26">
        <v>37720.48125</v>
      </c>
      <c r="D94" s="28">
        <f>(C94-B94)*24</f>
        <v>3.549999999871943</v>
      </c>
      <c r="E94" s="33" t="s">
        <v>139</v>
      </c>
      <c r="F94" s="64"/>
      <c r="G94" s="59"/>
      <c r="H94" s="26">
        <v>37720.48125</v>
      </c>
      <c r="I94" s="26">
        <v>37720.52777777778</v>
      </c>
      <c r="J94" s="28">
        <f>(I94-H94)*24</f>
        <v>1.116666666814126</v>
      </c>
      <c r="K94" s="28"/>
      <c r="L94" s="188"/>
      <c r="M94" s="189"/>
      <c r="N94" s="189"/>
      <c r="O94" s="95"/>
      <c r="P94" s="33"/>
      <c r="Q94" s="83">
        <f aca="true" t="shared" si="15" ref="Q94:Q114">IF($O94="Store Lost",1,"")</f>
      </c>
      <c r="R94" s="12">
        <f aca="true" t="shared" si="16" ref="R94:R114">IF($L94="Scheduled",1,"")</f>
      </c>
      <c r="S94" s="12">
        <f aca="true" t="shared" si="17" ref="S94:S114">IF($O94="Inhibits beam to user",1,"")</f>
      </c>
      <c r="T94" s="70">
        <f aca="true" t="shared" si="18" ref="T94:T99">SUM(Q94:S94)</f>
        <v>0</v>
      </c>
      <c r="U94" s="3"/>
      <c r="V94" s="3"/>
      <c r="W94" s="3"/>
    </row>
    <row r="95" spans="1:23" s="190" customFormat="1" ht="12.75">
      <c r="A95" s="16"/>
      <c r="B95" s="26"/>
      <c r="C95" s="26"/>
      <c r="D95" s="28"/>
      <c r="E95" s="33"/>
      <c r="F95" s="72"/>
      <c r="G95" s="73"/>
      <c r="H95" s="74">
        <v>37720.48125</v>
      </c>
      <c r="I95" s="74">
        <v>37720.4875</v>
      </c>
      <c r="J95" s="75"/>
      <c r="K95" s="75">
        <f>(I95-H95)*24</f>
        <v>0.1500000001396984</v>
      </c>
      <c r="L95" s="200" t="s">
        <v>117</v>
      </c>
      <c r="M95" s="201" t="s">
        <v>118</v>
      </c>
      <c r="N95" s="201" t="s">
        <v>70</v>
      </c>
      <c r="O95" s="101" t="s">
        <v>28</v>
      </c>
      <c r="P95" s="76" t="s">
        <v>140</v>
      </c>
      <c r="Q95" s="83">
        <f t="shared" si="15"/>
        <v>1</v>
      </c>
      <c r="R95" s="12">
        <f t="shared" si="16"/>
      </c>
      <c r="S95" s="12">
        <f t="shared" si="17"/>
      </c>
      <c r="T95" s="70">
        <f t="shared" si="18"/>
        <v>1</v>
      </c>
      <c r="U95" s="3"/>
      <c r="V95" s="3"/>
      <c r="W95" s="3"/>
    </row>
    <row r="96" spans="1:23" s="190" customFormat="1" ht="12.75">
      <c r="A96" s="16"/>
      <c r="B96" s="26"/>
      <c r="C96" s="26"/>
      <c r="D96" s="28"/>
      <c r="E96" s="33"/>
      <c r="F96" s="77"/>
      <c r="G96" s="78"/>
      <c r="H96" s="79">
        <v>37720.4875</v>
      </c>
      <c r="I96" s="79">
        <v>37720.513194444444</v>
      </c>
      <c r="J96" s="80"/>
      <c r="K96" s="80">
        <f>(I96-H96)*24</f>
        <v>0.6166666665812954</v>
      </c>
      <c r="L96" s="198" t="s">
        <v>86</v>
      </c>
      <c r="M96" s="199" t="s">
        <v>86</v>
      </c>
      <c r="N96" s="199" t="s">
        <v>86</v>
      </c>
      <c r="O96" s="104" t="s">
        <v>39</v>
      </c>
      <c r="P96" s="81" t="s">
        <v>143</v>
      </c>
      <c r="Q96" s="83">
        <f t="shared" si="15"/>
      </c>
      <c r="R96" s="12">
        <f t="shared" si="16"/>
      </c>
      <c r="S96" s="12">
        <f t="shared" si="17"/>
        <v>1</v>
      </c>
      <c r="T96" s="70">
        <f t="shared" si="18"/>
        <v>1</v>
      </c>
      <c r="U96" s="3"/>
      <c r="V96" s="3"/>
      <c r="W96" s="3"/>
    </row>
    <row r="97" spans="1:23" s="190" customFormat="1" ht="12.75">
      <c r="A97" s="16"/>
      <c r="B97" s="26"/>
      <c r="C97" s="26"/>
      <c r="D97" s="28"/>
      <c r="E97" s="33"/>
      <c r="F97" s="72"/>
      <c r="G97" s="73"/>
      <c r="H97" s="74">
        <v>37720.513194444444</v>
      </c>
      <c r="I97" s="74">
        <v>37720.52777777778</v>
      </c>
      <c r="J97" s="75"/>
      <c r="K97" s="75">
        <f>(I97-H97)*24</f>
        <v>0.35000000009313226</v>
      </c>
      <c r="L97" s="200" t="s">
        <v>117</v>
      </c>
      <c r="M97" s="201" t="s">
        <v>118</v>
      </c>
      <c r="N97" s="201" t="s">
        <v>70</v>
      </c>
      <c r="O97" s="101" t="s">
        <v>39</v>
      </c>
      <c r="P97" s="76" t="s">
        <v>144</v>
      </c>
      <c r="Q97" s="83">
        <f t="shared" si="15"/>
      </c>
      <c r="R97" s="12">
        <f t="shared" si="16"/>
      </c>
      <c r="S97" s="12">
        <f t="shared" si="17"/>
        <v>1</v>
      </c>
      <c r="T97" s="70">
        <f t="shared" si="18"/>
        <v>1</v>
      </c>
      <c r="U97" s="3"/>
      <c r="V97" s="3"/>
      <c r="W97" s="3"/>
    </row>
    <row r="98" spans="1:23" s="190" customFormat="1" ht="12.75">
      <c r="A98" s="53">
        <v>87</v>
      </c>
      <c r="B98" s="54">
        <v>37720.52777777778</v>
      </c>
      <c r="C98" s="54">
        <v>37724.395833333336</v>
      </c>
      <c r="D98" s="52">
        <f>(C98-B98)*24</f>
        <v>92.83333333331393</v>
      </c>
      <c r="E98" s="55" t="s">
        <v>141</v>
      </c>
      <c r="F98" s="65">
        <v>104481</v>
      </c>
      <c r="G98" s="60"/>
      <c r="H98" s="54">
        <v>37724.395833333336</v>
      </c>
      <c r="I98" s="54">
        <v>37724.407638888886</v>
      </c>
      <c r="J98" s="52">
        <f>(I98-H98)*24</f>
        <v>0.283333333209157</v>
      </c>
      <c r="K98" s="52">
        <f>(I98-H98)*24</f>
        <v>0.283333333209157</v>
      </c>
      <c r="L98" s="191" t="s">
        <v>58</v>
      </c>
      <c r="M98" s="192" t="s">
        <v>56</v>
      </c>
      <c r="N98" s="192" t="s">
        <v>57</v>
      </c>
      <c r="O98" s="98" t="s">
        <v>28</v>
      </c>
      <c r="P98" s="55" t="s">
        <v>142</v>
      </c>
      <c r="Q98" s="83">
        <f t="shared" si="15"/>
        <v>1</v>
      </c>
      <c r="R98" s="12">
        <f t="shared" si="16"/>
      </c>
      <c r="S98" s="12">
        <f t="shared" si="17"/>
      </c>
      <c r="T98" s="70">
        <f t="shared" si="18"/>
        <v>1</v>
      </c>
      <c r="U98" s="3"/>
      <c r="V98" s="3"/>
      <c r="W98" s="3"/>
    </row>
    <row r="99" spans="1:23" s="14" customFormat="1" ht="12.75">
      <c r="A99" s="16">
        <v>88</v>
      </c>
      <c r="B99" s="26">
        <v>37724.407638888886</v>
      </c>
      <c r="C99" s="26">
        <v>37725.666666666664</v>
      </c>
      <c r="D99" s="28">
        <f>(C99-B99)*24</f>
        <v>30.216666666674428</v>
      </c>
      <c r="E99" s="33" t="s">
        <v>43</v>
      </c>
      <c r="F99" s="64"/>
      <c r="G99" s="59"/>
      <c r="H99" s="26">
        <v>37725.666666666664</v>
      </c>
      <c r="I99" s="26">
        <v>37725.666666666664</v>
      </c>
      <c r="J99" s="28">
        <f>(I99-H99)*24</f>
        <v>0</v>
      </c>
      <c r="K99" s="28">
        <f>(I99-H99)*24</f>
        <v>0</v>
      </c>
      <c r="L99" s="93" t="s">
        <v>26</v>
      </c>
      <c r="M99" s="94"/>
      <c r="N99" s="94"/>
      <c r="O99" s="95" t="s">
        <v>41</v>
      </c>
      <c r="P99" s="33"/>
      <c r="Q99" s="83">
        <f t="shared" si="15"/>
      </c>
      <c r="R99" s="12">
        <f t="shared" si="16"/>
        <v>1</v>
      </c>
      <c r="S99" s="12">
        <f t="shared" si="17"/>
      </c>
      <c r="T99" s="70">
        <f t="shared" si="18"/>
        <v>1</v>
      </c>
      <c r="U99" s="3"/>
      <c r="V99" s="3"/>
      <c r="W99" s="3"/>
    </row>
    <row r="100" spans="1:23" s="14" customFormat="1" ht="12.75">
      <c r="A100" s="140"/>
      <c r="B100" s="141"/>
      <c r="C100" s="141"/>
      <c r="D100" s="142">
        <f>SUM(D94:D99)</f>
        <v>126.5999999998603</v>
      </c>
      <c r="E100" s="143"/>
      <c r="F100" s="193"/>
      <c r="G100" s="194"/>
      <c r="H100" s="141"/>
      <c r="I100" s="141"/>
      <c r="J100" s="142">
        <f>SUM(J94:J99)</f>
        <v>1.400000000023283</v>
      </c>
      <c r="K100" s="142">
        <f>SUM(K94:K99)</f>
        <v>1.400000000023283</v>
      </c>
      <c r="L100" s="195"/>
      <c r="M100" s="196"/>
      <c r="N100" s="196"/>
      <c r="O100" s="197"/>
      <c r="P100" s="143"/>
      <c r="Q100" s="202"/>
      <c r="R100" s="12"/>
      <c r="S100" s="12"/>
      <c r="T100" s="12"/>
      <c r="U100" s="3"/>
      <c r="V100" s="3"/>
      <c r="W100" s="3"/>
    </row>
    <row r="101" spans="1:23" s="14" customFormat="1" ht="12.75">
      <c r="A101" s="16">
        <v>89</v>
      </c>
      <c r="B101" s="26">
        <v>37726.334027777775</v>
      </c>
      <c r="C101" s="26">
        <v>37726.65277777778</v>
      </c>
      <c r="D101" s="28">
        <f aca="true" t="shared" si="19" ref="D101:D114">(C101-B101)*24</f>
        <v>7.650000000139698</v>
      </c>
      <c r="E101" s="33" t="s">
        <v>147</v>
      </c>
      <c r="F101" s="64">
        <v>104487</v>
      </c>
      <c r="G101" s="59"/>
      <c r="H101" s="26">
        <v>37726.65277777778</v>
      </c>
      <c r="I101" s="26">
        <v>37726.674305555556</v>
      </c>
      <c r="J101" s="28">
        <f>(I101-H101)*24</f>
        <v>0.5166666666045785</v>
      </c>
      <c r="K101" s="28">
        <f>(I101-H101)*24</f>
        <v>0.5166666666045785</v>
      </c>
      <c r="L101" s="188" t="s">
        <v>104</v>
      </c>
      <c r="M101" s="189" t="s">
        <v>104</v>
      </c>
      <c r="N101" s="189" t="s">
        <v>104</v>
      </c>
      <c r="O101" s="95" t="s">
        <v>28</v>
      </c>
      <c r="P101" s="33" t="s">
        <v>148</v>
      </c>
      <c r="Q101" s="83">
        <f t="shared" si="15"/>
        <v>1</v>
      </c>
      <c r="R101" s="12">
        <f t="shared" si="16"/>
      </c>
      <c r="S101" s="12">
        <f t="shared" si="17"/>
      </c>
      <c r="T101" s="70">
        <f aca="true" t="shared" si="20" ref="T101:T114">SUM(Q101:S101)</f>
        <v>1</v>
      </c>
      <c r="U101" s="3"/>
      <c r="V101" s="3"/>
      <c r="W101" s="3"/>
    </row>
    <row r="102" spans="1:23" s="14" customFormat="1" ht="12.75">
      <c r="A102" s="53">
        <v>90</v>
      </c>
      <c r="B102" s="54">
        <v>37726.674305555556</v>
      </c>
      <c r="C102" s="54">
        <v>37726.751388888886</v>
      </c>
      <c r="D102" s="52">
        <f t="shared" si="19"/>
        <v>1.8499999999185093</v>
      </c>
      <c r="E102" s="55" t="s">
        <v>151</v>
      </c>
      <c r="F102" s="65"/>
      <c r="G102" s="60"/>
      <c r="H102" s="54">
        <v>37726.751388888886</v>
      </c>
      <c r="I102" s="54">
        <v>37726.7875</v>
      </c>
      <c r="J102" s="52">
        <f>(I102-H102)*24</f>
        <v>0.8666666666977108</v>
      </c>
      <c r="K102" s="52"/>
      <c r="L102" s="191"/>
      <c r="M102" s="192"/>
      <c r="N102" s="192"/>
      <c r="O102" s="98"/>
      <c r="P102" s="55"/>
      <c r="Q102" s="83">
        <f t="shared" si="15"/>
      </c>
      <c r="R102" s="12">
        <f t="shared" si="16"/>
      </c>
      <c r="S102" s="12">
        <f t="shared" si="17"/>
      </c>
      <c r="T102" s="70">
        <f t="shared" si="20"/>
        <v>0</v>
      </c>
      <c r="U102" s="3"/>
      <c r="V102" s="3"/>
      <c r="W102" s="3"/>
    </row>
    <row r="103" spans="1:23" s="14" customFormat="1" ht="12.75">
      <c r="A103" s="53"/>
      <c r="B103" s="54"/>
      <c r="C103" s="54"/>
      <c r="D103" s="52"/>
      <c r="E103" s="55"/>
      <c r="F103" s="72">
        <v>10448</v>
      </c>
      <c r="G103" s="73"/>
      <c r="H103" s="74">
        <v>37726.751388888886</v>
      </c>
      <c r="I103" s="74">
        <v>37726.76666666667</v>
      </c>
      <c r="J103" s="75"/>
      <c r="K103" s="75">
        <f aca="true" t="shared" si="21" ref="K103:K110">(I103-H103)*24</f>
        <v>0.3666666668141261</v>
      </c>
      <c r="L103" s="200" t="s">
        <v>104</v>
      </c>
      <c r="M103" s="201" t="s">
        <v>104</v>
      </c>
      <c r="N103" s="201" t="s">
        <v>104</v>
      </c>
      <c r="O103" s="101" t="s">
        <v>28</v>
      </c>
      <c r="P103" s="76" t="s">
        <v>151</v>
      </c>
      <c r="Q103" s="83">
        <f t="shared" si="15"/>
        <v>1</v>
      </c>
      <c r="R103" s="12">
        <f t="shared" si="16"/>
      </c>
      <c r="S103" s="12">
        <f t="shared" si="17"/>
      </c>
      <c r="T103" s="70">
        <f t="shared" si="20"/>
        <v>1</v>
      </c>
      <c r="U103" s="3"/>
      <c r="V103" s="3"/>
      <c r="W103" s="3"/>
    </row>
    <row r="104" spans="1:23" s="14" customFormat="1" ht="12.75">
      <c r="A104" s="53"/>
      <c r="B104" s="54"/>
      <c r="C104" s="54"/>
      <c r="D104" s="52"/>
      <c r="E104" s="55"/>
      <c r="F104" s="77">
        <v>10449</v>
      </c>
      <c r="G104" s="78"/>
      <c r="H104" s="79">
        <v>37726.76666666667</v>
      </c>
      <c r="I104" s="79">
        <v>37726.7875</v>
      </c>
      <c r="J104" s="80"/>
      <c r="K104" s="80">
        <f t="shared" si="21"/>
        <v>0.4999999998835847</v>
      </c>
      <c r="L104" s="198" t="s">
        <v>86</v>
      </c>
      <c r="M104" s="199" t="s">
        <v>86</v>
      </c>
      <c r="N104" s="199" t="s">
        <v>86</v>
      </c>
      <c r="O104" s="104" t="s">
        <v>39</v>
      </c>
      <c r="P104" s="81" t="s">
        <v>152</v>
      </c>
      <c r="Q104" s="83">
        <f t="shared" si="15"/>
      </c>
      <c r="R104" s="12">
        <f t="shared" si="16"/>
      </c>
      <c r="S104" s="12">
        <f t="shared" si="17"/>
        <v>1</v>
      </c>
      <c r="T104" s="70">
        <f t="shared" si="20"/>
        <v>1</v>
      </c>
      <c r="U104" s="3"/>
      <c r="V104" s="3"/>
      <c r="W104" s="3"/>
    </row>
    <row r="105" spans="1:23" s="14" customFormat="1" ht="12.75">
      <c r="A105" s="16">
        <v>91</v>
      </c>
      <c r="B105" s="26">
        <v>37726.7875</v>
      </c>
      <c r="C105" s="26">
        <v>37727.35486111111</v>
      </c>
      <c r="D105" s="28">
        <f t="shared" si="19"/>
        <v>13.61666666669771</v>
      </c>
      <c r="E105" s="33" t="s">
        <v>153</v>
      </c>
      <c r="F105" s="64">
        <v>104490</v>
      </c>
      <c r="G105" s="59"/>
      <c r="H105" s="26">
        <v>37727.35486111111</v>
      </c>
      <c r="I105" s="26">
        <v>37727.404861111114</v>
      </c>
      <c r="J105" s="28">
        <f aca="true" t="shared" si="22" ref="J105:J111">(I105-H105)*24</f>
        <v>1.2000000000698492</v>
      </c>
      <c r="K105" s="28">
        <f t="shared" si="21"/>
        <v>1.2000000000698492</v>
      </c>
      <c r="L105" s="188" t="s">
        <v>117</v>
      </c>
      <c r="M105" s="189" t="s">
        <v>157</v>
      </c>
      <c r="N105" s="189" t="s">
        <v>70</v>
      </c>
      <c r="O105" s="95" t="s">
        <v>28</v>
      </c>
      <c r="P105" s="33" t="s">
        <v>158</v>
      </c>
      <c r="Q105" s="83">
        <f t="shared" si="15"/>
        <v>1</v>
      </c>
      <c r="R105" s="12">
        <f t="shared" si="16"/>
      </c>
      <c r="S105" s="12">
        <f t="shared" si="17"/>
      </c>
      <c r="T105" s="70">
        <f t="shared" si="20"/>
        <v>1</v>
      </c>
      <c r="U105" s="3"/>
      <c r="V105" s="3"/>
      <c r="W105" s="3"/>
    </row>
    <row r="106" spans="1:23" s="14" customFormat="1" ht="12.75">
      <c r="A106" s="53">
        <v>93</v>
      </c>
      <c r="B106" s="54">
        <v>37727.404861111114</v>
      </c>
      <c r="C106" s="54">
        <v>37727.74791666667</v>
      </c>
      <c r="D106" s="52">
        <f t="shared" si="19"/>
        <v>8.233333333279006</v>
      </c>
      <c r="E106" s="55" t="s">
        <v>154</v>
      </c>
      <c r="F106" s="65">
        <v>104491</v>
      </c>
      <c r="G106" s="60"/>
      <c r="H106" s="54">
        <v>37727.74791666667</v>
      </c>
      <c r="I106" s="54">
        <v>37727.77638888889</v>
      </c>
      <c r="J106" s="52">
        <f t="shared" si="22"/>
        <v>0.6833333332906477</v>
      </c>
      <c r="K106" s="52">
        <f t="shared" si="21"/>
        <v>0.6833333332906477</v>
      </c>
      <c r="L106" s="191" t="s">
        <v>104</v>
      </c>
      <c r="M106" s="192" t="s">
        <v>104</v>
      </c>
      <c r="N106" s="192" t="s">
        <v>104</v>
      </c>
      <c r="O106" s="98" t="s">
        <v>28</v>
      </c>
      <c r="P106" s="55" t="s">
        <v>155</v>
      </c>
      <c r="Q106" s="83">
        <f t="shared" si="15"/>
        <v>1</v>
      </c>
      <c r="R106" s="12">
        <f t="shared" si="16"/>
      </c>
      <c r="S106" s="12">
        <f t="shared" si="17"/>
      </c>
      <c r="T106" s="70">
        <f t="shared" si="20"/>
        <v>1</v>
      </c>
      <c r="U106" s="3"/>
      <c r="V106" s="3"/>
      <c r="W106" s="3"/>
    </row>
    <row r="107" spans="1:23" s="14" customFormat="1" ht="12.75">
      <c r="A107" s="16">
        <v>94</v>
      </c>
      <c r="B107" s="26">
        <v>37727.77638888889</v>
      </c>
      <c r="C107" s="26">
        <v>37728.498611111114</v>
      </c>
      <c r="D107" s="28">
        <f t="shared" si="19"/>
        <v>17.333333333430346</v>
      </c>
      <c r="E107" s="33" t="s">
        <v>155</v>
      </c>
      <c r="F107" s="64">
        <v>104492</v>
      </c>
      <c r="G107" s="59"/>
      <c r="H107" s="26">
        <v>37728.498611111114</v>
      </c>
      <c r="I107" s="26">
        <v>37728.518055555556</v>
      </c>
      <c r="J107" s="28">
        <f t="shared" si="22"/>
        <v>0.46666666661622</v>
      </c>
      <c r="K107" s="28">
        <f t="shared" si="21"/>
        <v>0.46666666661622</v>
      </c>
      <c r="L107" s="188" t="s">
        <v>104</v>
      </c>
      <c r="M107" s="189" t="s">
        <v>104</v>
      </c>
      <c r="N107" s="189" t="s">
        <v>104</v>
      </c>
      <c r="O107" s="95" t="s">
        <v>28</v>
      </c>
      <c r="P107" s="33" t="s">
        <v>155</v>
      </c>
      <c r="Q107" s="83">
        <f t="shared" si="15"/>
        <v>1</v>
      </c>
      <c r="R107" s="12">
        <f t="shared" si="16"/>
      </c>
      <c r="S107" s="12">
        <f t="shared" si="17"/>
      </c>
      <c r="T107" s="70">
        <f t="shared" si="20"/>
        <v>1</v>
      </c>
      <c r="U107" s="3"/>
      <c r="V107" s="3"/>
      <c r="W107" s="3"/>
    </row>
    <row r="108" spans="1:23" s="14" customFormat="1" ht="12.75">
      <c r="A108" s="53">
        <v>96</v>
      </c>
      <c r="B108" s="54">
        <v>37728.518055555556</v>
      </c>
      <c r="C108" s="54">
        <v>37728.89097222222</v>
      </c>
      <c r="D108" s="52">
        <f t="shared" si="19"/>
        <v>8.950000000011642</v>
      </c>
      <c r="E108" s="55" t="s">
        <v>155</v>
      </c>
      <c r="F108" s="65">
        <v>104494</v>
      </c>
      <c r="G108" s="60"/>
      <c r="H108" s="54">
        <v>37728.89097222222</v>
      </c>
      <c r="I108" s="54">
        <v>37729.063888888886</v>
      </c>
      <c r="J108" s="52">
        <f t="shared" si="22"/>
        <v>4.149999999906868</v>
      </c>
      <c r="K108" s="52">
        <f t="shared" si="21"/>
        <v>4.149999999906868</v>
      </c>
      <c r="L108" s="191" t="s">
        <v>104</v>
      </c>
      <c r="M108" s="192" t="s">
        <v>104</v>
      </c>
      <c r="N108" s="192" t="s">
        <v>104</v>
      </c>
      <c r="O108" s="98" t="s">
        <v>28</v>
      </c>
      <c r="P108" s="55" t="s">
        <v>159</v>
      </c>
      <c r="Q108" s="83">
        <f t="shared" si="15"/>
        <v>1</v>
      </c>
      <c r="R108" s="12">
        <f t="shared" si="16"/>
      </c>
      <c r="S108" s="12">
        <f t="shared" si="17"/>
      </c>
      <c r="T108" s="70">
        <f t="shared" si="20"/>
        <v>1</v>
      </c>
      <c r="U108" s="3"/>
      <c r="V108" s="3"/>
      <c r="W108" s="3"/>
    </row>
    <row r="109" spans="1:23" s="14" customFormat="1" ht="12.75">
      <c r="A109" s="16"/>
      <c r="B109" s="26">
        <v>37729.063888888886</v>
      </c>
      <c r="C109" s="26">
        <v>37729.541666666664</v>
      </c>
      <c r="D109" s="28">
        <f t="shared" si="19"/>
        <v>11.466666666674428</v>
      </c>
      <c r="E109" s="33" t="s">
        <v>150</v>
      </c>
      <c r="F109" s="64">
        <v>104495</v>
      </c>
      <c r="G109" s="59"/>
      <c r="H109" s="26">
        <v>37729.541666666664</v>
      </c>
      <c r="I109" s="26">
        <v>37729.55486111111</v>
      </c>
      <c r="J109" s="28">
        <f t="shared" si="22"/>
        <v>0.3166666666511446</v>
      </c>
      <c r="K109" s="28">
        <f t="shared" si="21"/>
        <v>0.3166666666511446</v>
      </c>
      <c r="L109" s="188" t="s">
        <v>162</v>
      </c>
      <c r="M109" s="189" t="s">
        <v>46</v>
      </c>
      <c r="N109" s="189" t="s">
        <v>52</v>
      </c>
      <c r="O109" s="95" t="s">
        <v>39</v>
      </c>
      <c r="P109" s="33" t="s">
        <v>149</v>
      </c>
      <c r="Q109" s="83">
        <f t="shared" si="15"/>
      </c>
      <c r="R109" s="12">
        <f t="shared" si="16"/>
      </c>
      <c r="S109" s="12">
        <f t="shared" si="17"/>
        <v>1</v>
      </c>
      <c r="T109" s="70">
        <f t="shared" si="20"/>
        <v>1</v>
      </c>
      <c r="U109" s="3"/>
      <c r="V109" s="3"/>
      <c r="W109" s="3"/>
    </row>
    <row r="110" spans="1:23" s="14" customFormat="1" ht="12.75">
      <c r="A110" s="53">
        <v>98</v>
      </c>
      <c r="B110" s="54">
        <v>37729.55486111111</v>
      </c>
      <c r="C110" s="54">
        <v>37731.22708333333</v>
      </c>
      <c r="D110" s="52">
        <f t="shared" si="19"/>
        <v>40.1333333333605</v>
      </c>
      <c r="E110" s="55" t="s">
        <v>156</v>
      </c>
      <c r="F110" s="65">
        <v>104496</v>
      </c>
      <c r="G110" s="60"/>
      <c r="H110" s="54">
        <v>37731.22708333333</v>
      </c>
      <c r="I110" s="54">
        <v>37731.29027777778</v>
      </c>
      <c r="J110" s="52">
        <f t="shared" si="22"/>
        <v>1.5166666667209938</v>
      </c>
      <c r="K110" s="52">
        <f t="shared" si="21"/>
        <v>1.5166666667209938</v>
      </c>
      <c r="L110" s="191" t="s">
        <v>85</v>
      </c>
      <c r="M110" s="192" t="s">
        <v>44</v>
      </c>
      <c r="N110" s="192" t="s">
        <v>70</v>
      </c>
      <c r="O110" s="98" t="s">
        <v>28</v>
      </c>
      <c r="P110" s="55" t="s">
        <v>160</v>
      </c>
      <c r="Q110" s="83">
        <f t="shared" si="15"/>
        <v>1</v>
      </c>
      <c r="R110" s="12">
        <f t="shared" si="16"/>
      </c>
      <c r="S110" s="12">
        <f t="shared" si="17"/>
      </c>
      <c r="T110" s="70">
        <f t="shared" si="20"/>
        <v>1</v>
      </c>
      <c r="U110" s="3"/>
      <c r="V110" s="3"/>
      <c r="W110" s="3"/>
    </row>
    <row r="111" spans="1:23" s="14" customFormat="1" ht="12.75">
      <c r="A111" s="16">
        <v>103</v>
      </c>
      <c r="B111" s="26">
        <v>37731.29027777778</v>
      </c>
      <c r="C111" s="26">
        <v>37731.90694444445</v>
      </c>
      <c r="D111" s="28">
        <f t="shared" si="19"/>
        <v>14.800000000046566</v>
      </c>
      <c r="E111" s="33" t="s">
        <v>155</v>
      </c>
      <c r="F111" s="64"/>
      <c r="G111" s="59"/>
      <c r="H111" s="26">
        <v>37731.90694444445</v>
      </c>
      <c r="I111" s="26">
        <v>37731.955555555556</v>
      </c>
      <c r="J111" s="28">
        <f t="shared" si="22"/>
        <v>1.1666666666278616</v>
      </c>
      <c r="K111" s="28"/>
      <c r="L111" s="188"/>
      <c r="M111" s="189"/>
      <c r="N111" s="189"/>
      <c r="O111" s="95"/>
      <c r="P111" s="33"/>
      <c r="Q111" s="83">
        <f t="shared" si="15"/>
      </c>
      <c r="R111" s="12">
        <f t="shared" si="16"/>
      </c>
      <c r="S111" s="12">
        <f t="shared" si="17"/>
      </c>
      <c r="T111" s="70">
        <f t="shared" si="20"/>
        <v>0</v>
      </c>
      <c r="U111" s="3"/>
      <c r="V111" s="3"/>
      <c r="W111" s="3"/>
    </row>
    <row r="112" spans="1:23" s="14" customFormat="1" ht="12.75">
      <c r="A112" s="16"/>
      <c r="B112" s="26"/>
      <c r="C112" s="26"/>
      <c r="D112" s="28"/>
      <c r="E112" s="33"/>
      <c r="F112" s="72"/>
      <c r="G112" s="73"/>
      <c r="H112" s="74">
        <v>37731.90694444445</v>
      </c>
      <c r="I112" s="74">
        <v>37731.927777777775</v>
      </c>
      <c r="J112" s="75"/>
      <c r="K112" s="75">
        <f>(I112-H112)*24</f>
        <v>0.4999999998835847</v>
      </c>
      <c r="L112" s="200" t="s">
        <v>104</v>
      </c>
      <c r="M112" s="201" t="s">
        <v>104</v>
      </c>
      <c r="N112" s="201" t="s">
        <v>104</v>
      </c>
      <c r="O112" s="101" t="s">
        <v>28</v>
      </c>
      <c r="P112" s="76" t="s">
        <v>155</v>
      </c>
      <c r="Q112" s="83">
        <f t="shared" si="15"/>
        <v>1</v>
      </c>
      <c r="R112" s="12">
        <f t="shared" si="16"/>
      </c>
      <c r="S112" s="12">
        <f t="shared" si="17"/>
      </c>
      <c r="T112" s="70">
        <f>SUM(Q112:S112)</f>
        <v>1</v>
      </c>
      <c r="U112" s="3"/>
      <c r="V112" s="3"/>
      <c r="W112" s="3"/>
    </row>
    <row r="113" spans="1:23" s="14" customFormat="1" ht="12.75">
      <c r="A113" s="16"/>
      <c r="B113" s="26"/>
      <c r="C113" s="26"/>
      <c r="D113" s="28"/>
      <c r="E113" s="33"/>
      <c r="F113" s="77"/>
      <c r="G113" s="78"/>
      <c r="H113" s="79">
        <v>37731.927777777775</v>
      </c>
      <c r="I113" s="79">
        <v>37731.955555555556</v>
      </c>
      <c r="J113" s="80"/>
      <c r="K113" s="80">
        <f>(I113-H113)*24</f>
        <v>0.6666666667442769</v>
      </c>
      <c r="L113" s="198" t="s">
        <v>4</v>
      </c>
      <c r="M113" s="199" t="s">
        <v>4</v>
      </c>
      <c r="N113" s="199" t="s">
        <v>4</v>
      </c>
      <c r="O113" s="104" t="s">
        <v>39</v>
      </c>
      <c r="P113" s="81" t="s">
        <v>161</v>
      </c>
      <c r="Q113" s="83">
        <f t="shared" si="15"/>
      </c>
      <c r="R113" s="12">
        <f t="shared" si="16"/>
      </c>
      <c r="S113" s="12">
        <f t="shared" si="17"/>
        <v>1</v>
      </c>
      <c r="T113" s="70">
        <f>SUM(Q113:S113)</f>
        <v>1</v>
      </c>
      <c r="U113" s="3"/>
      <c r="V113" s="3"/>
      <c r="W113" s="3"/>
    </row>
    <row r="114" spans="1:23" s="14" customFormat="1" ht="12.75">
      <c r="A114" s="53">
        <v>105</v>
      </c>
      <c r="B114" s="54">
        <v>37731.955555555556</v>
      </c>
      <c r="C114" s="54">
        <v>37731.99930555555</v>
      </c>
      <c r="D114" s="52">
        <f t="shared" si="19"/>
        <v>1.0499999999301508</v>
      </c>
      <c r="E114" s="55" t="s">
        <v>43</v>
      </c>
      <c r="F114" s="65"/>
      <c r="G114" s="60"/>
      <c r="H114" s="54">
        <v>37731.99930555555</v>
      </c>
      <c r="I114" s="54">
        <v>37731.99930555555</v>
      </c>
      <c r="J114" s="52">
        <f>(I114-H114)*24</f>
        <v>0</v>
      </c>
      <c r="K114" s="52">
        <f>(I114-H114)*24</f>
        <v>0</v>
      </c>
      <c r="L114" s="191" t="s">
        <v>26</v>
      </c>
      <c r="M114" s="192"/>
      <c r="N114" s="192"/>
      <c r="O114" s="98" t="s">
        <v>41</v>
      </c>
      <c r="P114" s="55"/>
      <c r="Q114" s="83">
        <f t="shared" si="15"/>
      </c>
      <c r="R114" s="12">
        <f t="shared" si="16"/>
        <v>1</v>
      </c>
      <c r="S114" s="12">
        <f t="shared" si="17"/>
      </c>
      <c r="T114" s="70">
        <f t="shared" si="20"/>
        <v>1</v>
      </c>
      <c r="U114" s="3"/>
      <c r="V114" s="3"/>
      <c r="W114" s="3"/>
    </row>
    <row r="115" spans="1:23" s="14" customFormat="1" ht="12.75">
      <c r="A115" s="140"/>
      <c r="B115" s="141"/>
      <c r="C115" s="141"/>
      <c r="D115" s="142">
        <f>SUM(D101:D114)</f>
        <v>125.08333333348855</v>
      </c>
      <c r="E115" s="143"/>
      <c r="F115" s="193"/>
      <c r="G115" s="194"/>
      <c r="H115" s="141"/>
      <c r="I115" s="141"/>
      <c r="J115" s="142">
        <f>SUM(J101:J114)</f>
        <v>10.883333333185874</v>
      </c>
      <c r="K115" s="142">
        <f>SUM(K101:K114)</f>
        <v>10.883333333185874</v>
      </c>
      <c r="L115" s="195"/>
      <c r="M115" s="196"/>
      <c r="N115" s="196"/>
      <c r="O115" s="197"/>
      <c r="P115" s="143"/>
      <c r="Q115" s="202"/>
      <c r="R115" s="12"/>
      <c r="S115" s="12"/>
      <c r="T115" s="12"/>
      <c r="U115" s="3"/>
      <c r="V115" s="3"/>
      <c r="W115" s="3"/>
    </row>
    <row r="116" spans="1:18" ht="12.75">
      <c r="A116" s="34"/>
      <c r="B116" s="18"/>
      <c r="C116" s="18"/>
      <c r="D116" s="7"/>
      <c r="E116" s="15"/>
      <c r="F116" s="63"/>
      <c r="G116" s="58"/>
      <c r="K116" s="22"/>
      <c r="Q116" s="8"/>
      <c r="R116" s="1">
        <f>IF($P117="Store Lost",1,"")</f>
      </c>
    </row>
    <row r="117" spans="1:18" ht="12.75">
      <c r="A117" s="34"/>
      <c r="B117" s="18"/>
      <c r="C117" s="18"/>
      <c r="D117" s="7"/>
      <c r="E117" s="15"/>
      <c r="F117" s="63"/>
      <c r="G117" s="58"/>
      <c r="K117" s="22"/>
      <c r="Q117" s="8"/>
      <c r="R117" s="1">
        <f>IF($P118="Store Lost",1,"")</f>
      </c>
    </row>
    <row r="118" spans="1:18" ht="14.25" customHeight="1">
      <c r="A118" s="34"/>
      <c r="B118" s="18"/>
      <c r="C118" s="13" t="s">
        <v>17</v>
      </c>
      <c r="D118" s="45">
        <f>Q120</f>
        <v>45</v>
      </c>
      <c r="E118" s="15"/>
      <c r="F118" s="63"/>
      <c r="G118" s="58"/>
      <c r="H118" s="36"/>
      <c r="I118" s="36"/>
      <c r="J118" s="50" t="s">
        <v>10</v>
      </c>
      <c r="K118" s="86"/>
      <c r="L118" s="87"/>
      <c r="M118" s="88"/>
      <c r="N118" s="88"/>
      <c r="O118" s="107"/>
      <c r="P118" s="8"/>
      <c r="R118" s="1">
        <f>IF($L118="Scheduled",1,"")</f>
      </c>
    </row>
    <row r="119" spans="1:18" ht="12.75">
      <c r="A119" s="34"/>
      <c r="B119" s="18"/>
      <c r="C119" s="13" t="s">
        <v>20</v>
      </c>
      <c r="D119" s="45">
        <f>D120-D118</f>
        <v>12</v>
      </c>
      <c r="E119" s="15"/>
      <c r="F119" s="63"/>
      <c r="G119" s="58"/>
      <c r="H119" s="36"/>
      <c r="I119" s="36"/>
      <c r="J119" s="7" t="s">
        <v>11</v>
      </c>
      <c r="K119" s="39" t="s">
        <v>12</v>
      </c>
      <c r="L119" s="87"/>
      <c r="M119" s="88"/>
      <c r="N119" s="88"/>
      <c r="O119" s="107"/>
      <c r="P119" s="8"/>
      <c r="R119" s="1">
        <f>IF($L119="Scheduled",1,"")</f>
      </c>
    </row>
    <row r="120" spans="1:20" ht="13.5" thickBot="1">
      <c r="A120" s="34"/>
      <c r="B120" s="18"/>
      <c r="C120" s="13" t="s">
        <v>16</v>
      </c>
      <c r="D120" s="46">
        <f>COUNT(A6:A116)</f>
        <v>57</v>
      </c>
      <c r="E120" s="15"/>
      <c r="F120" s="63"/>
      <c r="G120" s="58"/>
      <c r="H120" s="36"/>
      <c r="I120" s="36"/>
      <c r="J120" s="29">
        <f>SUM(J6:J116)/2</f>
        <v>48.13333333324408</v>
      </c>
      <c r="K120" s="29">
        <f>SUM(K6:K116)/2</f>
        <v>49.71666666667443</v>
      </c>
      <c r="L120" s="87"/>
      <c r="M120" s="88"/>
      <c r="N120" s="88"/>
      <c r="O120" s="107"/>
      <c r="P120" s="8"/>
      <c r="Q120" s="46">
        <f>SUM(Q1:Q116)</f>
        <v>45</v>
      </c>
      <c r="R120" s="46">
        <f>SUM(R1:R116)</f>
        <v>12</v>
      </c>
      <c r="S120" s="46">
        <f>SUM(S1:S116)</f>
        <v>29</v>
      </c>
      <c r="T120" s="47">
        <f>SUM(Q120:S120)</f>
        <v>86</v>
      </c>
    </row>
    <row r="121" spans="1:19" ht="13.5" thickTop="1">
      <c r="A121" s="34"/>
      <c r="B121" s="18"/>
      <c r="C121" s="13"/>
      <c r="D121" s="7"/>
      <c r="E121" s="15"/>
      <c r="F121" s="63"/>
      <c r="G121" s="58"/>
      <c r="H121" s="36"/>
      <c r="I121" s="36"/>
      <c r="J121" s="7"/>
      <c r="K121" s="38"/>
      <c r="L121" s="87"/>
      <c r="M121" s="88"/>
      <c r="N121" s="88"/>
      <c r="O121" s="87"/>
      <c r="P121" s="8"/>
      <c r="Q121" s="1" t="s">
        <v>29</v>
      </c>
      <c r="R121" s="2" t="s">
        <v>26</v>
      </c>
      <c r="S121" s="1" t="s">
        <v>30</v>
      </c>
    </row>
    <row r="122" spans="1:20" ht="12.75">
      <c r="A122" s="34"/>
      <c r="B122" s="18"/>
      <c r="C122" s="13" t="s">
        <v>13</v>
      </c>
      <c r="D122" s="7">
        <f>SUM(D6:D116)/2</f>
        <v>1598.766666666721</v>
      </c>
      <c r="E122" s="20">
        <f>D122/24</f>
        <v>66.61527777778004</v>
      </c>
      <c r="F122" s="67" t="s">
        <v>42</v>
      </c>
      <c r="G122" s="58"/>
      <c r="H122" s="36"/>
      <c r="I122" s="36"/>
      <c r="J122" s="7"/>
      <c r="K122" s="38"/>
      <c r="L122" s="87"/>
      <c r="M122" s="88"/>
      <c r="N122" s="88"/>
      <c r="O122" s="87"/>
      <c r="P122" s="8"/>
      <c r="Q122" s="1">
        <f>IF($O124="Store Lost",1,"")</f>
      </c>
      <c r="T122" s="47">
        <f>T120+14</f>
        <v>100</v>
      </c>
    </row>
    <row r="123" spans="1:17" ht="12.75">
      <c r="A123" s="34"/>
      <c r="B123" s="18"/>
      <c r="C123" s="13" t="s">
        <v>14</v>
      </c>
      <c r="D123" s="7">
        <f>J120</f>
        <v>48.13333333324408</v>
      </c>
      <c r="E123" s="15" t="s">
        <v>34</v>
      </c>
      <c r="F123" s="63"/>
      <c r="G123" s="58"/>
      <c r="H123" s="36"/>
      <c r="I123" s="36"/>
      <c r="J123" s="7"/>
      <c r="K123" s="38"/>
      <c r="L123" s="87"/>
      <c r="M123" s="88"/>
      <c r="N123" s="88"/>
      <c r="O123" s="87"/>
      <c r="P123" s="8"/>
      <c r="Q123" s="1">
        <f>IF($O125="Store Lost",1,"")</f>
      </c>
    </row>
    <row r="124" spans="1:29" ht="13.5" thickBot="1">
      <c r="A124" s="34"/>
      <c r="B124" s="18"/>
      <c r="C124" s="13" t="s">
        <v>15</v>
      </c>
      <c r="D124" s="29">
        <f>SUM(D122:D123)</f>
        <v>1646.899999999965</v>
      </c>
      <c r="E124" s="20"/>
      <c r="F124" s="63"/>
      <c r="G124" s="58"/>
      <c r="H124" s="36"/>
      <c r="I124" s="36"/>
      <c r="J124" s="7"/>
      <c r="K124" s="38"/>
      <c r="L124" s="87"/>
      <c r="M124" s="88"/>
      <c r="N124" s="88"/>
      <c r="O124" s="87"/>
      <c r="P124" s="8"/>
      <c r="Q124" s="1">
        <f>IF($O126="Store Lost",1,"")</f>
      </c>
      <c r="AA124" s="3"/>
      <c r="AB124" s="3"/>
      <c r="AC124" s="3"/>
    </row>
    <row r="125" spans="1:18" ht="13.5" thickTop="1">
      <c r="A125" s="34"/>
      <c r="B125" s="18"/>
      <c r="C125" s="13"/>
      <c r="D125" s="30"/>
      <c r="E125" s="57"/>
      <c r="F125" s="63"/>
      <c r="G125" s="58"/>
      <c r="H125" s="7"/>
      <c r="I125" s="36"/>
      <c r="J125" s="7"/>
      <c r="K125" s="38"/>
      <c r="L125" s="87"/>
      <c r="M125" s="88"/>
      <c r="N125" s="88"/>
      <c r="O125" s="87"/>
      <c r="P125" s="8"/>
      <c r="Q125" s="48">
        <f>Q120+R120</f>
        <v>57</v>
      </c>
      <c r="R125" s="1">
        <f aca="true" t="shared" si="23" ref="R125:R141">IF($P127="Store Lost",1,"")</f>
      </c>
    </row>
    <row r="126" spans="1:26" ht="12.75">
      <c r="A126" s="34"/>
      <c r="B126" s="18"/>
      <c r="C126" s="13"/>
      <c r="D126" s="30"/>
      <c r="E126" s="15"/>
      <c r="F126" s="63"/>
      <c r="G126" s="58"/>
      <c r="H126" s="36"/>
      <c r="I126" s="36"/>
      <c r="J126" s="7"/>
      <c r="K126" s="38"/>
      <c r="L126" s="87"/>
      <c r="M126" s="88"/>
      <c r="N126" s="88"/>
      <c r="O126" s="87"/>
      <c r="P126" s="8"/>
      <c r="Q126" s="8"/>
      <c r="R126" s="1">
        <f t="shared" si="23"/>
      </c>
      <c r="S126" s="3"/>
      <c r="T126" s="3"/>
      <c r="U126" s="3"/>
      <c r="V126" s="3"/>
      <c r="W126" s="3"/>
      <c r="X126" s="3"/>
      <c r="Y126" s="3"/>
      <c r="Z126" s="3"/>
    </row>
    <row r="127" spans="1:18" ht="12.75">
      <c r="A127" s="34"/>
      <c r="B127" s="18"/>
      <c r="C127" s="13" t="s">
        <v>31</v>
      </c>
      <c r="D127" s="31">
        <f>IF(D118,D122/D118,D122)</f>
        <v>35.528148148149356</v>
      </c>
      <c r="E127" s="15"/>
      <c r="F127" s="63"/>
      <c r="G127" s="58"/>
      <c r="J127" s="37"/>
      <c r="K127" s="22"/>
      <c r="Q127" s="8"/>
      <c r="R127" s="1">
        <f t="shared" si="23"/>
      </c>
    </row>
    <row r="128" spans="1:18" ht="12.75">
      <c r="A128" s="34"/>
      <c r="B128" s="18"/>
      <c r="C128" s="13" t="s">
        <v>18</v>
      </c>
      <c r="D128" s="30">
        <f>IF(D118,24/D127,0)</f>
        <v>0.6755207138835957</v>
      </c>
      <c r="E128" s="15"/>
      <c r="F128" s="63"/>
      <c r="G128" s="61"/>
      <c r="K128" s="22"/>
      <c r="Q128" s="8"/>
      <c r="R128" s="1" t="e">
        <f>IF(#REF!="Store Lost",1,"")</f>
        <v>#REF!</v>
      </c>
    </row>
    <row r="129" spans="1:18" ht="12.75">
      <c r="A129" s="34"/>
      <c r="B129" s="18"/>
      <c r="C129" s="13" t="s">
        <v>19</v>
      </c>
      <c r="D129" s="41">
        <f>D122/D124</f>
        <v>0.9707733721942771</v>
      </c>
      <c r="E129" s="23"/>
      <c r="F129" s="63"/>
      <c r="G129" s="58"/>
      <c r="K129" s="22"/>
      <c r="Q129" s="8"/>
      <c r="R129" s="1">
        <f t="shared" si="23"/>
      </c>
    </row>
    <row r="130" spans="1:18" ht="12.75">
      <c r="A130" s="34"/>
      <c r="B130" s="18"/>
      <c r="C130" s="18"/>
      <c r="D130" s="7"/>
      <c r="E130" s="15"/>
      <c r="F130" s="63"/>
      <c r="G130" s="58"/>
      <c r="K130" s="22"/>
      <c r="P130" s="8"/>
      <c r="Q130" s="8"/>
      <c r="R130" s="1">
        <f t="shared" si="23"/>
      </c>
    </row>
    <row r="131" spans="1:18" ht="12.75">
      <c r="A131" s="34"/>
      <c r="B131" s="18"/>
      <c r="C131" s="18"/>
      <c r="D131" s="68"/>
      <c r="E131" s="15"/>
      <c r="F131" s="63"/>
      <c r="G131" s="58"/>
      <c r="K131" s="22"/>
      <c r="Q131" s="8"/>
      <c r="R131" s="1">
        <f t="shared" si="23"/>
      </c>
    </row>
    <row r="132" spans="1:18" ht="12.75">
      <c r="A132" s="34"/>
      <c r="B132" s="18"/>
      <c r="C132" s="18"/>
      <c r="D132" s="7"/>
      <c r="E132" s="15"/>
      <c r="F132" s="63"/>
      <c r="G132" s="58"/>
      <c r="K132" s="22"/>
      <c r="Q132" s="8"/>
      <c r="R132" s="1">
        <f t="shared" si="23"/>
      </c>
    </row>
    <row r="133" spans="1:18" ht="12.75">
      <c r="A133" s="34"/>
      <c r="B133" s="18"/>
      <c r="C133" s="18"/>
      <c r="D133" s="7"/>
      <c r="E133" s="15"/>
      <c r="F133" s="63"/>
      <c r="G133" s="58"/>
      <c r="K133" s="22"/>
      <c r="Q133" s="8"/>
      <c r="R133" s="1">
        <f t="shared" si="23"/>
      </c>
    </row>
    <row r="134" spans="1:18" ht="12.75">
      <c r="A134" s="34"/>
      <c r="B134" s="18"/>
      <c r="C134" s="18"/>
      <c r="D134" s="7"/>
      <c r="E134" s="15"/>
      <c r="F134" s="63"/>
      <c r="G134" s="58"/>
      <c r="K134" s="22"/>
      <c r="Q134" s="8"/>
      <c r="R134" s="1">
        <f t="shared" si="23"/>
      </c>
    </row>
    <row r="135" spans="1:18" ht="12.75">
      <c r="A135" s="34"/>
      <c r="B135" s="18"/>
      <c r="C135" s="18"/>
      <c r="D135" s="7"/>
      <c r="E135" s="15"/>
      <c r="F135" s="63"/>
      <c r="G135" s="58"/>
      <c r="K135" s="22"/>
      <c r="Q135" s="8"/>
      <c r="R135" s="1">
        <f t="shared" si="23"/>
      </c>
    </row>
    <row r="136" spans="1:18" ht="12.75">
      <c r="A136" s="34"/>
      <c r="B136" s="18"/>
      <c r="C136" s="18"/>
      <c r="D136" s="7"/>
      <c r="E136" s="15"/>
      <c r="F136" s="63"/>
      <c r="G136" s="58"/>
      <c r="K136" s="22"/>
      <c r="Q136" s="8"/>
      <c r="R136" s="1">
        <f t="shared" si="23"/>
      </c>
    </row>
    <row r="137" spans="1:29" s="5" customFormat="1" ht="13.5" thickBot="1">
      <c r="A137" s="34"/>
      <c r="B137" s="18"/>
      <c r="C137" s="18"/>
      <c r="D137" s="7"/>
      <c r="E137" s="15"/>
      <c r="F137" s="63"/>
      <c r="G137" s="58"/>
      <c r="H137" s="37"/>
      <c r="I137" s="37"/>
      <c r="J137" s="24"/>
      <c r="K137" s="22"/>
      <c r="L137" s="105"/>
      <c r="M137" s="106"/>
      <c r="N137" s="106"/>
      <c r="O137" s="105"/>
      <c r="P137" s="9"/>
      <c r="Q137" s="8"/>
      <c r="R137" s="1">
        <f t="shared" si="23"/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18" ht="12.75">
      <c r="A138" s="34"/>
      <c r="B138" s="18"/>
      <c r="C138" s="18"/>
      <c r="D138" s="7"/>
      <c r="E138" s="15"/>
      <c r="F138" s="63"/>
      <c r="G138" s="58"/>
      <c r="K138" s="22"/>
      <c r="Q138" s="8"/>
      <c r="R138" s="1">
        <f t="shared" si="23"/>
      </c>
    </row>
    <row r="139" spans="1:18" ht="12.75">
      <c r="A139" s="34"/>
      <c r="B139" s="18"/>
      <c r="C139" s="18"/>
      <c r="D139" s="7"/>
      <c r="E139" s="15"/>
      <c r="F139" s="63"/>
      <c r="G139" s="58"/>
      <c r="K139" s="22"/>
      <c r="Q139" s="8"/>
      <c r="R139" s="1">
        <f t="shared" si="23"/>
      </c>
    </row>
    <row r="140" spans="1:18" ht="12.75">
      <c r="A140" s="34"/>
      <c r="B140" s="18"/>
      <c r="C140" s="18"/>
      <c r="D140" s="7"/>
      <c r="E140" s="15"/>
      <c r="F140" s="63"/>
      <c r="G140" s="58"/>
      <c r="K140" s="22"/>
      <c r="Q140" s="8"/>
      <c r="R140" s="1">
        <f t="shared" si="23"/>
      </c>
    </row>
    <row r="141" spans="1:18" ht="12.75">
      <c r="A141" s="34"/>
      <c r="B141" s="18"/>
      <c r="C141" s="18"/>
      <c r="D141" s="7"/>
      <c r="E141" s="15"/>
      <c r="F141" s="63"/>
      <c r="G141" s="58"/>
      <c r="K141" s="22"/>
      <c r="Q141" s="8"/>
      <c r="R141" s="1">
        <f t="shared" si="23"/>
      </c>
    </row>
    <row r="142" spans="1:11" ht="12.75">
      <c r="A142" s="34"/>
      <c r="B142" s="18"/>
      <c r="C142" s="18"/>
      <c r="D142" s="7"/>
      <c r="E142" s="15"/>
      <c r="F142" s="63"/>
      <c r="G142" s="58"/>
      <c r="K142" s="22"/>
    </row>
    <row r="143" spans="1:11" ht="12.75">
      <c r="A143" s="34"/>
      <c r="B143" s="18"/>
      <c r="C143" s="18"/>
      <c r="D143" s="7"/>
      <c r="E143" s="15"/>
      <c r="F143" s="63"/>
      <c r="G143" s="58"/>
      <c r="K143" s="22"/>
    </row>
    <row r="144" spans="1:16" ht="12.75">
      <c r="A144" s="34"/>
      <c r="B144" s="18"/>
      <c r="C144" s="18"/>
      <c r="D144" s="7"/>
      <c r="E144" s="15"/>
      <c r="F144" s="63"/>
      <c r="G144" s="58"/>
      <c r="H144" s="36"/>
      <c r="I144" s="36"/>
      <c r="J144" s="7"/>
      <c r="K144" s="38"/>
      <c r="L144" s="87"/>
      <c r="M144" s="88"/>
      <c r="N144" s="88"/>
      <c r="O144" s="87"/>
      <c r="P144" s="8"/>
    </row>
    <row r="145" spans="1:16" ht="12.75">
      <c r="A145" s="34"/>
      <c r="B145" s="18"/>
      <c r="C145" s="18"/>
      <c r="E145" s="15"/>
      <c r="F145" s="63"/>
      <c r="G145" s="58"/>
      <c r="H145" s="36"/>
      <c r="I145" s="36"/>
      <c r="L145" s="87"/>
      <c r="M145" s="88"/>
      <c r="N145" s="88"/>
      <c r="O145" s="87"/>
      <c r="P145" s="8"/>
    </row>
    <row r="146" spans="1:29" s="4" customFormat="1" ht="13.5" thickBot="1">
      <c r="A146" s="34"/>
      <c r="B146" s="18"/>
      <c r="C146" s="18"/>
      <c r="D146" s="24"/>
      <c r="E146" s="15"/>
      <c r="F146" s="63"/>
      <c r="G146" s="58"/>
      <c r="H146" s="36"/>
      <c r="I146" s="36"/>
      <c r="J146" s="24"/>
      <c r="K146" s="40"/>
      <c r="L146" s="87"/>
      <c r="M146" s="88"/>
      <c r="N146" s="88"/>
      <c r="O146" s="87"/>
      <c r="P146" s="8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s="3" customFormat="1" ht="14.25" thickBot="1" thickTop="1">
      <c r="A147" s="34"/>
      <c r="B147" s="18"/>
      <c r="C147" s="18"/>
      <c r="D147" s="24"/>
      <c r="E147" s="15"/>
      <c r="F147" s="63"/>
      <c r="G147" s="58"/>
      <c r="H147" s="36"/>
      <c r="I147" s="36"/>
      <c r="J147" s="24"/>
      <c r="K147" s="40"/>
      <c r="L147" s="87"/>
      <c r="M147" s="88"/>
      <c r="N147" s="88"/>
      <c r="O147" s="87"/>
      <c r="P147" s="8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5"/>
      <c r="AC147" s="5"/>
    </row>
    <row r="148" spans="1:16" ht="12.75">
      <c r="A148" s="34"/>
      <c r="B148" s="18"/>
      <c r="C148" s="18"/>
      <c r="F148" s="63"/>
      <c r="G148" s="58"/>
      <c r="H148" s="36"/>
      <c r="I148" s="36"/>
      <c r="L148" s="87"/>
      <c r="M148" s="88"/>
      <c r="N148" s="88"/>
      <c r="O148" s="87"/>
      <c r="P148" s="8"/>
    </row>
    <row r="149" spans="2:26" ht="13.5" thickBot="1">
      <c r="B149" s="18"/>
      <c r="C149" s="18"/>
      <c r="F149" s="63"/>
      <c r="G149" s="58"/>
      <c r="H149" s="36"/>
      <c r="I149" s="36"/>
      <c r="L149" s="87"/>
      <c r="M149" s="88"/>
      <c r="N149" s="88"/>
      <c r="O149" s="87"/>
      <c r="P149" s="8"/>
      <c r="R149" s="5"/>
      <c r="S149" s="5"/>
      <c r="T149" s="5"/>
      <c r="U149" s="5"/>
      <c r="V149" s="5"/>
      <c r="W149" s="5"/>
      <c r="X149" s="5"/>
      <c r="Y149" s="5"/>
      <c r="Z149" s="5"/>
    </row>
    <row r="150" spans="2:16" ht="12.75">
      <c r="B150" s="18"/>
      <c r="C150" s="18"/>
      <c r="F150" s="63"/>
      <c r="G150" s="58"/>
      <c r="H150" s="36"/>
      <c r="I150" s="36"/>
      <c r="L150" s="87"/>
      <c r="M150" s="88"/>
      <c r="N150" s="88"/>
      <c r="O150" s="87"/>
      <c r="P150" s="8"/>
    </row>
    <row r="151" spans="2:17" ht="12.75">
      <c r="B151" s="18"/>
      <c r="C151" s="18"/>
      <c r="F151" s="63"/>
      <c r="G151" s="58"/>
      <c r="H151" s="36"/>
      <c r="I151" s="36"/>
      <c r="L151" s="87"/>
      <c r="M151" s="88"/>
      <c r="N151" s="88"/>
      <c r="O151" s="87"/>
      <c r="P151" s="8"/>
      <c r="Q151" s="1">
        <f aca="true" t="shared" si="24" ref="Q151:Q167">IF($O153="Store Lost",1,"")</f>
      </c>
    </row>
    <row r="152" spans="2:17" ht="12.75">
      <c r="B152" s="18"/>
      <c r="C152" s="18"/>
      <c r="F152" s="63"/>
      <c r="G152" s="58"/>
      <c r="H152" s="36"/>
      <c r="I152" s="36"/>
      <c r="L152" s="87"/>
      <c r="M152" s="88"/>
      <c r="N152" s="88"/>
      <c r="O152" s="87"/>
      <c r="P152" s="8"/>
      <c r="Q152" s="1">
        <f t="shared" si="24"/>
      </c>
    </row>
    <row r="153" spans="2:17" ht="12.75">
      <c r="B153" s="18"/>
      <c r="C153" s="18"/>
      <c r="Q153" s="1">
        <f t="shared" si="24"/>
      </c>
    </row>
    <row r="154" ht="12.75">
      <c r="Q154" s="1">
        <f t="shared" si="24"/>
      </c>
    </row>
    <row r="155" ht="12.75">
      <c r="Q155" s="1">
        <f t="shared" si="24"/>
      </c>
    </row>
    <row r="156" spans="17:29" ht="13.5" thickBot="1">
      <c r="Q156" s="1">
        <f t="shared" si="24"/>
      </c>
      <c r="AA156" s="4"/>
      <c r="AB156" s="4"/>
      <c r="AC156" s="4"/>
    </row>
    <row r="157" spans="17:29" ht="13.5" thickTop="1">
      <c r="Q157" s="1">
        <f t="shared" si="24"/>
      </c>
      <c r="AA157" s="3"/>
      <c r="AB157" s="3"/>
      <c r="AC157" s="3"/>
    </row>
    <row r="158" spans="17:26" ht="13.5" thickBot="1">
      <c r="Q158" s="1">
        <f t="shared" si="24"/>
      </c>
      <c r="R158" s="4"/>
      <c r="S158" s="4"/>
      <c r="T158" s="4"/>
      <c r="U158" s="4"/>
      <c r="V158" s="4"/>
      <c r="W158" s="4"/>
      <c r="X158" s="4"/>
      <c r="Y158" s="4"/>
      <c r="Z158" s="4"/>
    </row>
    <row r="159" spans="17:26" ht="13.5" thickTop="1">
      <c r="Q159" s="1">
        <f t="shared" si="24"/>
      </c>
      <c r="R159" s="3"/>
      <c r="S159" s="3"/>
      <c r="T159" s="3"/>
      <c r="U159" s="3"/>
      <c r="V159" s="3"/>
      <c r="W159" s="3"/>
      <c r="X159" s="3"/>
      <c r="Y159" s="3"/>
      <c r="Z159" s="3"/>
    </row>
    <row r="160" spans="1:29" s="5" customFormat="1" ht="13.5" thickBot="1">
      <c r="A160" s="35"/>
      <c r="B160" s="21"/>
      <c r="C160" s="21"/>
      <c r="D160" s="24"/>
      <c r="E160" s="25"/>
      <c r="F160" s="66"/>
      <c r="G160" s="62"/>
      <c r="H160" s="37"/>
      <c r="I160" s="37"/>
      <c r="J160" s="24"/>
      <c r="K160" s="40"/>
      <c r="L160" s="105"/>
      <c r="M160" s="106"/>
      <c r="N160" s="106"/>
      <c r="O160" s="105"/>
      <c r="P160" s="9"/>
      <c r="Q160" s="1">
        <f t="shared" si="24"/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t="12.75">
      <c r="Q161" s="1">
        <f t="shared" si="24"/>
      </c>
    </row>
    <row r="162" ht="12.75">
      <c r="Q162" s="1">
        <f t="shared" si="24"/>
      </c>
    </row>
    <row r="163" ht="12.75">
      <c r="Q163" s="1">
        <f t="shared" si="24"/>
      </c>
    </row>
    <row r="164" ht="12.75">
      <c r="Q164" s="1">
        <f t="shared" si="24"/>
      </c>
    </row>
    <row r="165" ht="12.75">
      <c r="Q165" s="1">
        <f t="shared" si="24"/>
      </c>
    </row>
    <row r="166" ht="12.75">
      <c r="Q166" s="1">
        <f t="shared" si="24"/>
      </c>
    </row>
    <row r="167" ht="12.75">
      <c r="Q167" s="1">
        <f t="shared" si="24"/>
      </c>
    </row>
    <row r="168" ht="12.75">
      <c r="Q168" s="1">
        <f aca="true" t="shared" si="25" ref="Q168:Q208">IF($O170="Store Lost",1,"")</f>
      </c>
    </row>
    <row r="169" ht="12.75">
      <c r="Q169" s="1">
        <f t="shared" si="25"/>
      </c>
    </row>
    <row r="170" spans="17:29" ht="13.5" thickBot="1">
      <c r="Q170" s="1">
        <f t="shared" si="25"/>
      </c>
      <c r="AA170" s="5"/>
      <c r="AB170" s="5"/>
      <c r="AC170" s="5"/>
    </row>
    <row r="171" ht="12.75">
      <c r="Q171" s="1">
        <f t="shared" si="25"/>
      </c>
    </row>
    <row r="172" spans="17:26" ht="13.5" thickBot="1">
      <c r="Q172" s="1">
        <f t="shared" si="25"/>
      </c>
      <c r="R172" s="5"/>
      <c r="S172" s="5"/>
      <c r="T172" s="5"/>
      <c r="U172" s="5"/>
      <c r="V172" s="5"/>
      <c r="W172" s="5"/>
      <c r="X172" s="5"/>
      <c r="Y172" s="5"/>
      <c r="Z172" s="5"/>
    </row>
    <row r="173" spans="1:29" s="5" customFormat="1" ht="13.5" thickBot="1">
      <c r="A173" s="35"/>
      <c r="B173" s="21"/>
      <c r="C173" s="21"/>
      <c r="D173" s="24"/>
      <c r="E173" s="25"/>
      <c r="F173" s="66"/>
      <c r="G173" s="62"/>
      <c r="H173" s="37"/>
      <c r="I173" s="37"/>
      <c r="J173" s="24"/>
      <c r="K173" s="40"/>
      <c r="L173" s="105"/>
      <c r="M173" s="106"/>
      <c r="N173" s="106"/>
      <c r="O173" s="105"/>
      <c r="P173" s="9"/>
      <c r="Q173" s="1">
        <f t="shared" si="25"/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3" customFormat="1" ht="12.75">
      <c r="A174" s="35"/>
      <c r="B174" s="21"/>
      <c r="C174" s="21"/>
      <c r="D174" s="24"/>
      <c r="E174" s="25"/>
      <c r="F174" s="66"/>
      <c r="G174" s="62"/>
      <c r="H174" s="37"/>
      <c r="I174" s="37"/>
      <c r="J174" s="24"/>
      <c r="K174" s="40"/>
      <c r="L174" s="105"/>
      <c r="M174" s="106"/>
      <c r="N174" s="106"/>
      <c r="O174" s="105"/>
      <c r="P174" s="9"/>
      <c r="Q174" s="1">
        <f t="shared" si="25"/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s="5" customFormat="1" ht="13.5" thickBot="1">
      <c r="A175" s="35"/>
      <c r="B175" s="21"/>
      <c r="C175" s="21"/>
      <c r="D175" s="24"/>
      <c r="E175" s="25"/>
      <c r="F175" s="66"/>
      <c r="G175" s="62"/>
      <c r="H175" s="37"/>
      <c r="I175" s="37"/>
      <c r="J175" s="24"/>
      <c r="K175" s="40"/>
      <c r="L175" s="105"/>
      <c r="M175" s="106"/>
      <c r="N175" s="106"/>
      <c r="O175" s="105"/>
      <c r="P175" s="9"/>
      <c r="Q175" s="1">
        <f t="shared" si="25"/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t="12.75">
      <c r="Q176" s="1">
        <f t="shared" si="25"/>
      </c>
    </row>
    <row r="177" ht="12.75">
      <c r="Q177" s="1">
        <f t="shared" si="25"/>
      </c>
    </row>
    <row r="178" ht="12.75">
      <c r="Q178" s="1">
        <f t="shared" si="25"/>
      </c>
    </row>
    <row r="179" ht="12.75">
      <c r="Q179" s="1">
        <f t="shared" si="25"/>
      </c>
    </row>
    <row r="180" ht="12.75">
      <c r="Q180" s="1">
        <f t="shared" si="25"/>
      </c>
    </row>
    <row r="181" ht="12.75">
      <c r="Q181" s="1">
        <f t="shared" si="25"/>
      </c>
    </row>
    <row r="182" ht="12.75">
      <c r="Q182" s="1">
        <f t="shared" si="25"/>
      </c>
    </row>
    <row r="183" spans="17:29" ht="13.5" thickBot="1">
      <c r="Q183" s="1">
        <f t="shared" si="25"/>
      </c>
      <c r="AA183" s="5"/>
      <c r="AB183" s="5"/>
      <c r="AC183" s="5"/>
    </row>
    <row r="184" spans="17:29" ht="12.75">
      <c r="Q184" s="1">
        <f t="shared" si="25"/>
      </c>
      <c r="AA184" s="3"/>
      <c r="AB184" s="3"/>
      <c r="AC184" s="3"/>
    </row>
    <row r="185" spans="17:29" ht="13.5" thickBot="1">
      <c r="Q185" s="1">
        <f t="shared" si="25"/>
      </c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7:26" ht="12.75">
      <c r="Q186" s="1">
        <f t="shared" si="25"/>
      </c>
      <c r="R186" s="3"/>
      <c r="S186" s="3"/>
      <c r="T186" s="3"/>
      <c r="U186" s="3"/>
      <c r="V186" s="3"/>
      <c r="W186" s="3"/>
      <c r="X186" s="3"/>
      <c r="Y186" s="3"/>
      <c r="Z186" s="3"/>
    </row>
    <row r="187" spans="17:26" ht="13.5" thickBot="1">
      <c r="Q187" s="1">
        <f t="shared" si="25"/>
      </c>
      <c r="R187" s="5"/>
      <c r="S187" s="5"/>
      <c r="T187" s="5"/>
      <c r="U187" s="5"/>
      <c r="V187" s="5"/>
      <c r="W187" s="5"/>
      <c r="X187" s="5"/>
      <c r="Y187" s="5"/>
      <c r="Z187" s="5"/>
    </row>
    <row r="188" ht="12.75">
      <c r="Q188" s="1">
        <f t="shared" si="25"/>
      </c>
    </row>
    <row r="189" ht="12.75">
      <c r="Q189" s="1">
        <f t="shared" si="25"/>
      </c>
    </row>
    <row r="190" ht="12.75">
      <c r="Q190" s="1">
        <f t="shared" si="25"/>
      </c>
    </row>
    <row r="191" ht="12.75">
      <c r="Q191" s="1">
        <f t="shared" si="25"/>
      </c>
    </row>
    <row r="192" ht="12.75">
      <c r="Q192" s="1">
        <f t="shared" si="25"/>
      </c>
    </row>
    <row r="193" ht="12.75">
      <c r="Q193" s="1">
        <f t="shared" si="25"/>
      </c>
    </row>
    <row r="194" ht="12.75">
      <c r="Q194" s="1">
        <f t="shared" si="25"/>
      </c>
    </row>
    <row r="195" ht="12.75">
      <c r="Q195" s="1">
        <f t="shared" si="25"/>
      </c>
    </row>
    <row r="196" spans="1:29" s="5" customFormat="1" ht="13.5" thickBot="1">
      <c r="A196" s="35"/>
      <c r="B196" s="21"/>
      <c r="C196" s="21"/>
      <c r="D196" s="24"/>
      <c r="E196" s="25"/>
      <c r="F196" s="66"/>
      <c r="G196" s="62"/>
      <c r="H196" s="37"/>
      <c r="I196" s="37"/>
      <c r="J196" s="24"/>
      <c r="K196" s="40"/>
      <c r="L196" s="105"/>
      <c r="M196" s="106"/>
      <c r="N196" s="106"/>
      <c r="O196" s="105"/>
      <c r="P196" s="9"/>
      <c r="Q196" s="1">
        <f t="shared" si="25"/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t="12.75">
      <c r="Q197" s="1">
        <f t="shared" si="25"/>
      </c>
    </row>
    <row r="198" ht="12.75">
      <c r="Q198" s="1">
        <f t="shared" si="25"/>
      </c>
    </row>
    <row r="199" ht="12.75">
      <c r="Q199" s="1">
        <f t="shared" si="25"/>
      </c>
    </row>
    <row r="200" ht="12.75">
      <c r="Q200" s="1">
        <f t="shared" si="25"/>
      </c>
    </row>
    <row r="201" ht="12.75">
      <c r="Q201" s="1">
        <f t="shared" si="25"/>
      </c>
    </row>
    <row r="202" ht="12.75">
      <c r="Q202" s="1">
        <f t="shared" si="25"/>
      </c>
    </row>
    <row r="203" ht="12.75">
      <c r="Q203" s="1">
        <f t="shared" si="25"/>
      </c>
    </row>
    <row r="204" ht="12.75">
      <c r="Q204" s="1">
        <f t="shared" si="25"/>
      </c>
    </row>
    <row r="205" ht="12.75">
      <c r="Q205" s="1">
        <f t="shared" si="25"/>
      </c>
    </row>
    <row r="206" spans="17:29" ht="13.5" thickBot="1">
      <c r="Q206" s="1">
        <f t="shared" si="25"/>
      </c>
      <c r="AA206" s="5"/>
      <c r="AB206" s="5"/>
      <c r="AC206" s="5"/>
    </row>
    <row r="207" ht="12.75">
      <c r="Q207" s="1">
        <f t="shared" si="25"/>
      </c>
    </row>
    <row r="208" spans="17:26" ht="13.5" thickBot="1">
      <c r="Q208" s="1">
        <f t="shared" si="25"/>
      </c>
      <c r="R208" s="5"/>
      <c r="S208" s="5"/>
      <c r="T208" s="5"/>
      <c r="U208" s="5"/>
      <c r="V208" s="5"/>
      <c r="W208" s="5"/>
      <c r="X208" s="5"/>
      <c r="Y208" s="5"/>
      <c r="Z208" s="5"/>
    </row>
    <row r="212" ht="12.75">
      <c r="Q212" s="1">
        <f>COUNT(Q116:Q208)</f>
        <v>2</v>
      </c>
    </row>
  </sheetData>
  <mergeCells count="1">
    <mergeCell ref="A2:I2"/>
  </mergeCells>
  <printOptions/>
  <pageMargins left="0" right="0" top="0.5" bottom="0.28" header="0.19" footer="0.15"/>
  <pageSetup fitToHeight="0" fitToWidth="1" horizontalDpi="600" verticalDpi="600" orientation="landscape" paperSize="5" scale="67" r:id="rId2"/>
  <headerFooter alignWithMargins="0">
    <oddHeader>&amp;C&amp;"Arial,Bold"&amp;18Downtime for Run 2003-1</oddHeader>
    <oddFooter>&amp;LPage &amp;P of &amp;N&amp;RUpdated &amp;D</oddFooter>
  </headerFooter>
  <rowBreaks count="2" manualBreakCount="2">
    <brk id="55" max="15" man="1"/>
    <brk id="10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Administrator</cp:lastModifiedBy>
  <cp:lastPrinted>2003-04-25T17:17:09Z</cp:lastPrinted>
  <dcterms:created xsi:type="dcterms:W3CDTF">1998-01-15T00:06:45Z</dcterms:created>
  <dcterms:modified xsi:type="dcterms:W3CDTF">2003-04-25T17:18:19Z</dcterms:modified>
  <cp:category>Downtime</cp:category>
  <cp:version/>
  <cp:contentType/>
  <cp:contentStatus/>
</cp:coreProperties>
</file>