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4" yWindow="65440" windowWidth="12372" windowHeight="9312" tabRatio="772" activeTab="0"/>
  </bookViews>
  <sheets>
    <sheet name="Main Data" sheetId="1" r:id="rId1"/>
  </sheet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Data'!$D$136</definedName>
    <definedName name="Mean_Time_Between_Faults">'Main Data'!$D$135</definedName>
    <definedName name="Number_of_Fills">'Main Data'!$D$128</definedName>
    <definedName name="Number_of_Intentional_Dumps">'Main Data'!$D$127</definedName>
    <definedName name="Number_of_Lost_Fills">'Main Data'!$D$126</definedName>
    <definedName name="_xlnm.Print_Area" localSheetId="0">'Main Data'!$A$6:$P$78</definedName>
    <definedName name="_xlnm.Print_Titles" localSheetId="0">'Main Data'!$5:$5</definedName>
    <definedName name="Refill_Time">'Main Data'!$D$1</definedName>
    <definedName name="Total_Schedule_Run_Length">'Main Data'!$D$132</definedName>
    <definedName name="Total_System_Downtime">'Main Data'!$K$128</definedName>
    <definedName name="Total_User_Beam">'Main Data'!$D$130</definedName>
    <definedName name="Total_User_Downtime">'Main Data'!$D$131</definedName>
    <definedName name="User_Beam_Days">'Main Data'!$E$130</definedName>
    <definedName name="X_ray_Availability">'Main Data'!$D$137</definedName>
  </definedNames>
  <calcPr fullCalcOnLoad="1"/>
</workbook>
</file>

<file path=xl/sharedStrings.xml><?xml version="1.0" encoding="utf-8"?>
<sst xmlns="http://schemas.openxmlformats.org/spreadsheetml/2006/main" count="301" uniqueCount="124">
  <si>
    <t>Start</t>
  </si>
  <si>
    <t>End</t>
  </si>
  <si>
    <t>Length</t>
  </si>
  <si>
    <t>Fill #</t>
  </si>
  <si>
    <t>RF</t>
  </si>
  <si>
    <t>Cause</t>
  </si>
  <si>
    <t>Type</t>
  </si>
  <si>
    <t>Other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</si>
  <si>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</si>
  <si>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</si>
  <si>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</si>
  <si>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</si>
  <si>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</si>
  <si>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</si>
  <si>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</si>
  <si>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</si>
  <si>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</si>
  <si>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</si>
  <si>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</si>
  <si>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</si>
  <si>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</si>
  <si>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</si>
  <si>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</si>
  <si>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</si>
  <si>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</si>
  <si>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</si>
  <si>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</si>
  <si>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</si>
  <si>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</si>
  <si>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SL</t>
  </si>
  <si>
    <t>Inhibits</t>
  </si>
  <si>
    <t>Water/ME</t>
  </si>
  <si>
    <t>Mean Time Between Faults</t>
  </si>
  <si>
    <t xml:space="preserve">     </t>
  </si>
  <si>
    <t>&lt;-- This downtime includes Gaps Open</t>
  </si>
  <si>
    <t>Unidentified</t>
  </si>
  <si>
    <t>Inhibits Beam</t>
  </si>
  <si>
    <t>TOTAL</t>
  </si>
  <si>
    <t>Intention. Dump</t>
  </si>
  <si>
    <t>Inhibits Beam to User</t>
  </si>
  <si>
    <t>CTL</t>
  </si>
  <si>
    <t>User Beam days</t>
  </si>
  <si>
    <t>PS</t>
  </si>
  <si>
    <t>Group</t>
  </si>
  <si>
    <t>Beamline Intlks</t>
  </si>
  <si>
    <t>Software</t>
  </si>
  <si>
    <t>Intlk/Rad</t>
  </si>
  <si>
    <t>OPS</t>
  </si>
  <si>
    <t>DIAG</t>
  </si>
  <si>
    <t>Int Dump: End of Period</t>
  </si>
  <si>
    <t>OAG</t>
  </si>
  <si>
    <t>Network</t>
  </si>
  <si>
    <t>Downtime for Run 2003-3</t>
  </si>
  <si>
    <t>SR Orbit Correction [DIAG]</t>
  </si>
  <si>
    <t>Operator error [OPS]</t>
  </si>
  <si>
    <t>Operator error induced PSS trip [OPS]</t>
  </si>
  <si>
    <t>B:IK not available at beam loss [PS]</t>
  </si>
  <si>
    <t>Booster corrector rampload problem [PS]</t>
  </si>
  <si>
    <t>Cleaning up SR orbit [DIAG]</t>
  </si>
  <si>
    <t>OAG/software</t>
  </si>
  <si>
    <t>Beam retained for less than hour</t>
  </si>
  <si>
    <t>Beam lost during Steering "Undo" [OAG]</t>
  </si>
  <si>
    <t>S23 RTFB IOC error [CTL]</t>
  </si>
  <si>
    <t>Beam lost duringRTFB IOC  recovery process</t>
  </si>
  <si>
    <t>S9 EPS Trip [SI]</t>
  </si>
  <si>
    <t xml:space="preserve">Beam restored, S9 EPS Trip again, fill restored </t>
  </si>
  <si>
    <t>SI/Intlks</t>
  </si>
  <si>
    <t>SI</t>
  </si>
  <si>
    <t>S9 EPS trip</t>
  </si>
  <si>
    <t>2nd S9 EPS trip</t>
  </si>
  <si>
    <t xml:space="preserve">Fault cleared, beam restored </t>
  </si>
  <si>
    <t>Water pump failure  [ME]</t>
  </si>
  <si>
    <t>ME</t>
  </si>
  <si>
    <t>S8 Absorber water flow trip caused by pump seizure</t>
  </si>
  <si>
    <t xml:space="preserve">Trip reset, beam restored </t>
  </si>
  <si>
    <t>The ASD-SI personnel found 2 loose fuses in the 9ID EPS rack; refill</t>
  </si>
  <si>
    <t>Power bump/ComEd [Other]</t>
  </si>
  <si>
    <t>Power bump/ ComEd</t>
  </si>
  <si>
    <t>S16:BH1 Glitch      [PS]</t>
  </si>
  <si>
    <t>S16B:H1 glitch</t>
  </si>
  <si>
    <t>Vac. Valve Closure [CTL]</t>
  </si>
  <si>
    <t>Single Vacuum Valve closure [CTL]</t>
  </si>
  <si>
    <t>Cogging restart  [DIAG]</t>
  </si>
  <si>
    <t>Gaps opened to restart cogging after IOCS11BPM reboot</t>
  </si>
  <si>
    <t>IOCS25FB [CTL]</t>
  </si>
  <si>
    <t>DSP problem necessitated IOCSFB reboot resulting in lost beam</t>
  </si>
  <si>
    <t>Beam was lost when RTFB loops initialized as the part of the IOC reboot procedure.</t>
  </si>
  <si>
    <t>S18/19 raw trip  [PS]</t>
  </si>
  <si>
    <t>S18:19:R1 raw supply trip</t>
  </si>
  <si>
    <t>S11 Local MPS fault inhibited injection into the SR</t>
  </si>
  <si>
    <t>SR valve closure   [CTL]</t>
  </si>
  <si>
    <t>Single Vacuum Valve closure  [CTL]</t>
  </si>
  <si>
    <t>PEM Steering Error [OAG]</t>
  </si>
  <si>
    <t>SR-RF4 Trip [RF]</t>
  </si>
  <si>
    <t>Power monitor trip [RF]</t>
  </si>
  <si>
    <t>UPS Fault  [IT]</t>
  </si>
  <si>
    <t>IT/Network</t>
  </si>
  <si>
    <t>IT</t>
  </si>
  <si>
    <t>UPS Fault [IT]</t>
  </si>
  <si>
    <t>IOCS25FB Hung Task [DIA]</t>
  </si>
  <si>
    <t>Beam lost during reboot, refilled SR [DIA]</t>
  </si>
  <si>
    <t>SR Gate Valve [CTL]</t>
  </si>
  <si>
    <t>SR gate Valve VM:02:VV02 closed, refill [CTL]</t>
  </si>
  <si>
    <t>22ID EPS trip [SI]</t>
  </si>
  <si>
    <t>Recover from EPS trip, refill [SI]</t>
  </si>
  <si>
    <t>UPS AC breaker trip [IT]</t>
  </si>
  <si>
    <t>UPS AC Breaker Trip  [IT]</t>
  </si>
  <si>
    <t>RT Feedback problem [DIA]</t>
  </si>
  <si>
    <t>S32/33 Raw PS Trip [ES]</t>
  </si>
  <si>
    <t>S32/33 Raw PS trip, reset, conditioning, refill [ES]</t>
  </si>
  <si>
    <t>SR-RF4 pwr mon trip [RF]</t>
  </si>
  <si>
    <t>RF 4 tripped on an ion gauge fault Cavity #1 Sector 40 [RF]</t>
  </si>
  <si>
    <t>BPLD Trip [Unknown]</t>
  </si>
  <si>
    <t>Unknown cause, still under investigation</t>
  </si>
  <si>
    <t>S22 Converter Trip [PS]</t>
  </si>
  <si>
    <t>Five power supplies in S22 tripped,, beam retained less than 1 hr. [PS]</t>
  </si>
  <si>
    <t>Rad.Mon. fault [UES]</t>
  </si>
  <si>
    <t>34ID PSS trip [SI]</t>
  </si>
  <si>
    <t>S17BQ4 PS fault [PS]</t>
  </si>
  <si>
    <t>UES</t>
  </si>
  <si>
    <t>UES/Intlk</t>
  </si>
  <si>
    <t>S17BQ4 PS fault and swapout [PS]</t>
  </si>
  <si>
    <t>SR-RF3 Crowbar Trip [Unknown]</t>
  </si>
  <si>
    <t>RF3 shut off during network storm [Unknown]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</si>
</sst>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m/d/yyyy"/>
  </numFmts>
  <fonts count="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2" fontId="0" fillId="2" borderId="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177" fontId="0" fillId="2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 horizontal="right"/>
    </xf>
    <xf numFmtId="0" fontId="1" fillId="0" borderId="5" xfId="0" applyFont="1" applyFill="1" applyBorder="1" applyAlignment="1">
      <alignment horizontal="center" textRotation="90"/>
    </xf>
    <xf numFmtId="0" fontId="0" fillId="0" borderId="5" xfId="0" applyFill="1" applyBorder="1" applyAlignment="1">
      <alignment/>
    </xf>
    <xf numFmtId="177" fontId="0" fillId="0" borderId="0" xfId="0" applyNumberFormat="1" applyFont="1" applyFill="1" applyBorder="1" applyAlignment="1">
      <alignment horizontal="left"/>
    </xf>
    <xf numFmtId="177" fontId="0" fillId="3" borderId="3" xfId="0" applyNumberFormat="1" applyFont="1" applyFill="1" applyBorder="1" applyAlignment="1">
      <alignment horizontal="center"/>
    </xf>
    <xf numFmtId="177" fontId="0" fillId="3" borderId="3" xfId="0" applyNumberFormat="1" applyFont="1" applyFill="1" applyBorder="1" applyAlignment="1">
      <alignment horizontal="left"/>
    </xf>
    <xf numFmtId="2" fontId="0" fillId="3" borderId="3" xfId="0" applyNumberFormat="1" applyFont="1" applyFill="1" applyBorder="1" applyAlignment="1">
      <alignment horizontal="right"/>
    </xf>
    <xf numFmtId="177" fontId="0" fillId="3" borderId="3" xfId="0" applyNumberFormat="1" applyFont="1" applyFill="1" applyBorder="1" applyAlignment="1">
      <alignment/>
    </xf>
    <xf numFmtId="177" fontId="0" fillId="4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left"/>
    </xf>
    <xf numFmtId="2" fontId="0" fillId="4" borderId="3" xfId="0" applyNumberFormat="1" applyFont="1" applyFill="1" applyBorder="1" applyAlignment="1">
      <alignment horizontal="right"/>
    </xf>
    <xf numFmtId="0" fontId="0" fillId="0" borderId="6" xfId="0" applyFill="1" applyBorder="1" applyAlignment="1">
      <alignment/>
    </xf>
    <xf numFmtId="2" fontId="0" fillId="0" borderId="7" xfId="0" applyNumberFormat="1" applyFont="1" applyFill="1" applyBorder="1" applyAlignment="1">
      <alignment horizontal="right"/>
    </xf>
    <xf numFmtId="189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 locked="0"/>
    </xf>
    <xf numFmtId="0" fontId="0" fillId="2" borderId="3" xfId="0" applyNumberFormat="1" applyFont="1" applyFill="1" applyBorder="1" applyAlignment="1" applyProtection="1">
      <alignment horizontal="left"/>
      <protection/>
    </xf>
    <xf numFmtId="0" fontId="0" fillId="3" borderId="3" xfId="0" applyNumberFormat="1" applyFont="1" applyFill="1" applyBorder="1" applyAlignment="1" applyProtection="1">
      <alignment/>
      <protection locked="0"/>
    </xf>
    <xf numFmtId="0" fontId="0" fillId="4" borderId="3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7" xfId="0" applyNumberFormat="1" applyFont="1" applyFill="1" applyBorder="1" applyAlignment="1">
      <alignment horizontal="right"/>
    </xf>
    <xf numFmtId="177" fontId="0" fillId="0" borderId="7" xfId="0" applyNumberFormat="1" applyFont="1" applyFill="1" applyBorder="1" applyAlignment="1">
      <alignment horizontal="left"/>
    </xf>
    <xf numFmtId="177" fontId="0" fillId="0" borderId="7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left"/>
      <protection/>
    </xf>
    <xf numFmtId="0" fontId="0" fillId="5" borderId="3" xfId="0" applyNumberFormat="1" applyFont="1" applyFill="1" applyBorder="1" applyAlignment="1">
      <alignment horizontal="right"/>
    </xf>
    <xf numFmtId="177" fontId="0" fillId="5" borderId="3" xfId="0" applyNumberFormat="1" applyFont="1" applyFill="1" applyBorder="1" applyAlignment="1">
      <alignment horizontal="left"/>
    </xf>
    <xf numFmtId="2" fontId="1" fillId="5" borderId="3" xfId="0" applyNumberFormat="1" applyFont="1" applyFill="1" applyBorder="1" applyAlignment="1">
      <alignment horizontal="right"/>
    </xf>
    <xf numFmtId="177" fontId="0" fillId="5" borderId="3" xfId="0" applyNumberFormat="1" applyFont="1" applyFill="1" applyBorder="1" applyAlignment="1">
      <alignment/>
    </xf>
    <xf numFmtId="0" fontId="0" fillId="5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 applyProtection="1">
      <alignment/>
      <protection/>
    </xf>
    <xf numFmtId="0" fontId="0" fillId="5" borderId="3" xfId="0" applyNumberFormat="1" applyFont="1" applyFill="1" applyBorder="1" applyAlignment="1" applyProtection="1">
      <alignment/>
      <protection locked="0"/>
    </xf>
    <xf numFmtId="0" fontId="0" fillId="5" borderId="3" xfId="0" applyNumberFormat="1" applyFont="1" applyFill="1" applyBorder="1" applyAlignment="1" applyProtection="1">
      <alignment horizontal="left"/>
      <protection/>
    </xf>
    <xf numFmtId="0" fontId="0" fillId="6" borderId="6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0" xfId="0" applyFill="1" applyBorder="1" applyAlignment="1">
      <alignment/>
    </xf>
    <xf numFmtId="0" fontId="0" fillId="3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 applyProtection="1">
      <alignment/>
      <protection/>
    </xf>
    <xf numFmtId="0" fontId="0" fillId="3" borderId="3" xfId="0" applyNumberFormat="1" applyFont="1" applyFill="1" applyBorder="1" applyAlignment="1" applyProtection="1">
      <alignment horizontal="left"/>
      <protection/>
    </xf>
    <xf numFmtId="0" fontId="0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horizontal="left"/>
    </xf>
    <xf numFmtId="177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Border="1" applyAlignment="1">
      <alignment/>
    </xf>
    <xf numFmtId="2" fontId="0" fillId="6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2" borderId="7" xfId="0" applyNumberFormat="1" applyFont="1" applyFill="1" applyBorder="1" applyAlignment="1">
      <alignment horizontal="right"/>
    </xf>
    <xf numFmtId="2" fontId="0" fillId="3" borderId="7" xfId="0" applyNumberFormat="1" applyFont="1" applyFill="1" applyBorder="1" applyAlignment="1">
      <alignment horizontal="right"/>
    </xf>
    <xf numFmtId="2" fontId="0" fillId="4" borderId="7" xfId="0" applyNumberFormat="1" applyFont="1" applyFill="1" applyBorder="1" applyAlignment="1">
      <alignment horizontal="right"/>
    </xf>
    <xf numFmtId="0" fontId="0" fillId="0" borderId="6" xfId="0" applyNumberFormat="1" applyFont="1" applyFill="1" applyBorder="1" applyAlignment="1" applyProtection="1">
      <alignment/>
      <protection locked="0"/>
    </xf>
    <xf numFmtId="177" fontId="0" fillId="4" borderId="3" xfId="0" applyNumberFormat="1" applyFont="1" applyFill="1" applyBorder="1" applyAlignment="1">
      <alignment wrapText="1"/>
    </xf>
    <xf numFmtId="17" fontId="3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125</xdr:row>
      <xdr:rowOff>114300</xdr:rowOff>
    </xdr:from>
    <xdr:ext cx="85725" cy="171450"/>
    <xdr:sp>
      <xdr:nvSpPr>
        <xdr:cNvPr id="1" name="TextBox 1"/>
        <xdr:cNvSpPr txBox="1">
          <a:spLocks noChangeArrowheads="1"/>
        </xdr:cNvSpPr>
      </xdr:nvSpPr>
      <xdr:spPr>
        <a:xfrm>
          <a:off x="8648700" y="21478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123825</xdr:rowOff>
    </xdr:from>
    <xdr:ext cx="85725" cy="171450"/>
    <xdr:sp>
      <xdr:nvSpPr>
        <xdr:cNvPr id="2" name="TextBox 15"/>
        <xdr:cNvSpPr txBox="1">
          <a:spLocks noChangeArrowheads="1"/>
        </xdr:cNvSpPr>
      </xdr:nvSpPr>
      <xdr:spPr>
        <a:xfrm>
          <a:off x="8648700" y="13887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174"/>
  <sheetViews>
    <sheetView tabSelected="1" zoomScale="75" zoomScaleNormal="75" workbookViewId="0" topLeftCell="A1">
      <pane ySplit="5" topLeftCell="BM10" activePane="bottomLeft" state="frozen"/>
      <selection pane="topLeft" activeCell="A1" sqref="A1"/>
      <selection pane="bottomLeft" activeCell="A16" sqref="A16:IV18"/>
    </sheetView>
  </sheetViews>
  <sheetFormatPr defaultColWidth="9.140625" defaultRowHeight="12.75"/>
  <cols>
    <col min="1" max="1" width="6.8515625" style="30" customWidth="1"/>
    <col min="2" max="2" width="16.140625" style="19" bestFit="1" customWidth="1"/>
    <col min="3" max="3" width="14.421875" style="19" customWidth="1"/>
    <col min="4" max="4" width="7.7109375" style="22" customWidth="1"/>
    <col min="5" max="5" width="27.57421875" style="23" customWidth="1"/>
    <col min="6" max="6" width="9.421875" style="57" customWidth="1"/>
    <col min="7" max="7" width="3.28125" style="54" customWidth="1"/>
    <col min="8" max="8" width="14.421875" style="32" customWidth="1"/>
    <col min="9" max="9" width="14.28125" style="32" customWidth="1"/>
    <col min="10" max="10" width="7.7109375" style="22" customWidth="1"/>
    <col min="11" max="11" width="7.8515625" style="35" customWidth="1"/>
    <col min="12" max="12" width="11.421875" style="84" customWidth="1"/>
    <col min="13" max="13" width="13.28125" style="85" customWidth="1"/>
    <col min="14" max="14" width="11.421875" style="85" customWidth="1"/>
    <col min="15" max="15" width="22.00390625" style="84" customWidth="1"/>
    <col min="16" max="16" width="69.28125" style="9" customWidth="1"/>
    <col min="17" max="19" width="5.8515625" style="1" customWidth="1"/>
    <col min="20" max="16384" width="9.140625" style="1" customWidth="1"/>
  </cols>
  <sheetData>
    <row r="1" spans="1:24" ht="12.75">
      <c r="A1" s="17" t="s">
        <v>24</v>
      </c>
      <c r="B1" s="16"/>
      <c r="C1" s="16"/>
      <c r="D1" s="7">
        <v>0.25</v>
      </c>
      <c r="E1" s="14" t="s">
        <v>33</v>
      </c>
      <c r="F1" s="15"/>
      <c r="G1" s="52"/>
      <c r="H1" s="31"/>
      <c r="I1" s="31"/>
      <c r="J1" s="7"/>
      <c r="K1" s="33"/>
      <c r="L1" s="73"/>
      <c r="M1" s="74"/>
      <c r="N1" s="74"/>
      <c r="O1" s="73"/>
      <c r="P1" s="8"/>
      <c r="W1" s="6" t="s">
        <v>25</v>
      </c>
      <c r="X1" s="1">
        <f>D1/24</f>
        <v>0.010416666666666666</v>
      </c>
    </row>
    <row r="2" spans="1:16" ht="24">
      <c r="A2" s="142" t="s">
        <v>52</v>
      </c>
      <c r="B2" s="142"/>
      <c r="C2" s="142"/>
      <c r="D2" s="142"/>
      <c r="E2" s="142"/>
      <c r="F2" s="142"/>
      <c r="G2" s="142"/>
      <c r="H2" s="142"/>
      <c r="I2" s="142"/>
      <c r="J2" s="46"/>
      <c r="K2" s="46"/>
      <c r="L2" s="75"/>
      <c r="M2" s="76"/>
      <c r="N2" s="76"/>
      <c r="O2" s="75"/>
      <c r="P2" s="8"/>
    </row>
    <row r="3" spans="1:20" s="3" customFormat="1" ht="12.75">
      <c r="A3" s="29"/>
      <c r="B3" s="16"/>
      <c r="C3" s="16"/>
      <c r="D3" s="7"/>
      <c r="E3" s="14"/>
      <c r="F3" s="55"/>
      <c r="G3" s="52"/>
      <c r="H3" s="31"/>
      <c r="I3" s="31"/>
      <c r="J3" s="7"/>
      <c r="K3" s="33"/>
      <c r="L3" s="73"/>
      <c r="M3" s="74"/>
      <c r="N3" s="74"/>
      <c r="O3" s="73"/>
      <c r="P3" s="8"/>
      <c r="Q3" s="1"/>
      <c r="R3" s="1"/>
      <c r="S3" s="1"/>
      <c r="T3" s="1"/>
    </row>
    <row r="4" spans="1:20" s="3" customFormat="1" ht="12.75">
      <c r="A4" s="29"/>
      <c r="B4" s="16"/>
      <c r="C4" s="16"/>
      <c r="D4" s="7"/>
      <c r="E4" s="14"/>
      <c r="F4" s="55"/>
      <c r="G4" s="52"/>
      <c r="H4" s="31"/>
      <c r="I4" s="31"/>
      <c r="J4" s="7"/>
      <c r="K4" s="33"/>
      <c r="L4" s="73"/>
      <c r="M4" s="74"/>
      <c r="N4" s="74"/>
      <c r="O4" s="73"/>
      <c r="P4" s="8"/>
      <c r="Q4" s="1"/>
      <c r="R4" s="1"/>
      <c r="S4" s="1"/>
      <c r="T4" s="1"/>
    </row>
    <row r="5" spans="1:20" s="3" customFormat="1" ht="81" customHeight="1">
      <c r="A5" s="37" t="s">
        <v>3</v>
      </c>
      <c r="B5" s="39" t="s">
        <v>0</v>
      </c>
      <c r="C5" s="39" t="s">
        <v>1</v>
      </c>
      <c r="D5" s="24" t="s">
        <v>2</v>
      </c>
      <c r="E5" s="38" t="s">
        <v>21</v>
      </c>
      <c r="F5" s="37" t="s">
        <v>22</v>
      </c>
      <c r="G5" s="10" t="s">
        <v>8</v>
      </c>
      <c r="H5" s="39" t="s">
        <v>0</v>
      </c>
      <c r="I5" s="39" t="s">
        <v>1</v>
      </c>
      <c r="J5" s="24" t="s">
        <v>9</v>
      </c>
      <c r="K5" s="28" t="s">
        <v>23</v>
      </c>
      <c r="L5" s="77" t="s">
        <v>5</v>
      </c>
      <c r="M5" s="78" t="s">
        <v>12</v>
      </c>
      <c r="N5" s="78" t="s">
        <v>43</v>
      </c>
      <c r="O5" s="77" t="s">
        <v>6</v>
      </c>
      <c r="P5" s="11" t="s">
        <v>27</v>
      </c>
      <c r="Q5" s="44" t="s">
        <v>28</v>
      </c>
      <c r="R5" s="44" t="s">
        <v>38</v>
      </c>
      <c r="S5" s="44" t="s">
        <v>36</v>
      </c>
      <c r="T5" s="60" t="s">
        <v>37</v>
      </c>
    </row>
    <row r="6" spans="1:23" s="118" customFormat="1" ht="12.75">
      <c r="A6" s="87"/>
      <c r="B6" s="88"/>
      <c r="C6" s="88"/>
      <c r="D6" s="71"/>
      <c r="E6" s="89"/>
      <c r="F6" s="90">
        <v>104593</v>
      </c>
      <c r="G6" s="91"/>
      <c r="H6" s="88">
        <v>37895.333333333336</v>
      </c>
      <c r="I6" s="62">
        <v>37895.33541666667</v>
      </c>
      <c r="J6" s="71">
        <f>(I6-H6)*24</f>
        <v>0.04999999998835847</v>
      </c>
      <c r="K6" s="71">
        <f>(I6-H6)*24</f>
        <v>0.04999999998835847</v>
      </c>
      <c r="L6" s="92" t="s">
        <v>48</v>
      </c>
      <c r="M6" s="93" t="s">
        <v>48</v>
      </c>
      <c r="N6" s="93" t="s">
        <v>48</v>
      </c>
      <c r="O6" s="94" t="s">
        <v>39</v>
      </c>
      <c r="P6" s="89" t="s">
        <v>53</v>
      </c>
      <c r="Q6" s="12">
        <f aca="true" t="shared" si="0" ref="Q6:Q28">IF($O6="Store Lost",1,"")</f>
      </c>
      <c r="R6" s="12">
        <f aca="true" t="shared" si="1" ref="R6:R28">IF($L6="Scheduled",1,"")</f>
      </c>
      <c r="S6" s="12">
        <f aca="true" t="shared" si="2" ref="S6:S28">IF($O6="Inhibits beam to user",1,"")</f>
        <v>1</v>
      </c>
      <c r="T6" s="61">
        <f>SUM(Q6:S6)</f>
        <v>1</v>
      </c>
      <c r="U6" s="3"/>
      <c r="V6" s="3"/>
      <c r="W6" s="3"/>
    </row>
    <row r="7" spans="1:23" s="118" customFormat="1" ht="12.75">
      <c r="A7" s="48">
        <v>1</v>
      </c>
      <c r="B7" s="49">
        <v>37895.33541666667</v>
      </c>
      <c r="C7" s="49">
        <v>37895.48611111111</v>
      </c>
      <c r="D7" s="47">
        <f>(C7-B7)*24</f>
        <v>3.6166666665812954</v>
      </c>
      <c r="E7" s="50" t="s">
        <v>54</v>
      </c>
      <c r="F7" s="56"/>
      <c r="G7" s="53"/>
      <c r="H7" s="49">
        <v>37895.48611111111</v>
      </c>
      <c r="I7" s="49">
        <v>37895.618055555555</v>
      </c>
      <c r="J7" s="134">
        <f>(I7-H7)*24</f>
        <v>3.166666666686069</v>
      </c>
      <c r="K7" s="47"/>
      <c r="L7" s="79"/>
      <c r="M7" s="80"/>
      <c r="N7" s="80"/>
      <c r="O7" s="81"/>
      <c r="P7" s="80"/>
      <c r="Q7" s="70">
        <f t="shared" si="0"/>
      </c>
      <c r="R7" s="12">
        <f t="shared" si="1"/>
      </c>
      <c r="S7" s="12">
        <f t="shared" si="2"/>
      </c>
      <c r="T7" s="61">
        <f>SUM(Q7:S7)</f>
        <v>0</v>
      </c>
      <c r="U7" s="3"/>
      <c r="V7" s="3"/>
      <c r="W7" s="3"/>
    </row>
    <row r="8" spans="1:23" s="118" customFormat="1" ht="12.75">
      <c r="A8" s="48"/>
      <c r="B8" s="49"/>
      <c r="C8" s="49"/>
      <c r="D8" s="47"/>
      <c r="E8" s="50"/>
      <c r="F8" s="108">
        <v>104591</v>
      </c>
      <c r="G8" s="63"/>
      <c r="H8" s="64">
        <v>37895.48611111111</v>
      </c>
      <c r="I8" s="64">
        <v>37895.506944444445</v>
      </c>
      <c r="J8" s="135"/>
      <c r="K8" s="135">
        <f aca="true" t="shared" si="3" ref="K8:K14">(I8-H8)*24</f>
        <v>0.5000000000582077</v>
      </c>
      <c r="L8" s="109" t="s">
        <v>47</v>
      </c>
      <c r="M8" s="82" t="s">
        <v>47</v>
      </c>
      <c r="N8" s="82" t="s">
        <v>47</v>
      </c>
      <c r="O8" s="110" t="s">
        <v>28</v>
      </c>
      <c r="P8" s="82" t="s">
        <v>55</v>
      </c>
      <c r="Q8" s="12">
        <f t="shared" si="0"/>
        <v>1</v>
      </c>
      <c r="R8" s="12">
        <f t="shared" si="1"/>
      </c>
      <c r="S8" s="12">
        <f t="shared" si="2"/>
      </c>
      <c r="T8" s="61">
        <f aca="true" t="shared" si="4" ref="T8:T24">SUM(Q8:S8)</f>
        <v>1</v>
      </c>
      <c r="U8" s="3"/>
      <c r="V8" s="3"/>
      <c r="W8" s="3"/>
    </row>
    <row r="9" spans="1:23" s="118" customFormat="1" ht="12.75">
      <c r="A9" s="48"/>
      <c r="B9" s="49"/>
      <c r="C9" s="49"/>
      <c r="D9" s="47"/>
      <c r="E9" s="50"/>
      <c r="F9" s="111">
        <v>104591</v>
      </c>
      <c r="G9" s="67"/>
      <c r="H9" s="68">
        <v>37895.506944444445</v>
      </c>
      <c r="I9" s="68">
        <v>37895.52569444444</v>
      </c>
      <c r="J9" s="136"/>
      <c r="K9" s="136">
        <f t="shared" si="3"/>
        <v>0.4499999998952262</v>
      </c>
      <c r="L9" s="112" t="s">
        <v>42</v>
      </c>
      <c r="M9" s="83" t="s">
        <v>42</v>
      </c>
      <c r="N9" s="83" t="s">
        <v>42</v>
      </c>
      <c r="O9" s="113" t="s">
        <v>39</v>
      </c>
      <c r="P9" s="83" t="s">
        <v>56</v>
      </c>
      <c r="Q9" s="12">
        <f t="shared" si="0"/>
      </c>
      <c r="R9" s="12">
        <f t="shared" si="1"/>
      </c>
      <c r="S9" s="12">
        <f t="shared" si="2"/>
        <v>1</v>
      </c>
      <c r="T9" s="61">
        <f t="shared" si="4"/>
        <v>1</v>
      </c>
      <c r="U9" s="3"/>
      <c r="V9" s="3"/>
      <c r="W9" s="3"/>
    </row>
    <row r="10" spans="1:23" s="118" customFormat="1" ht="12.75">
      <c r="A10" s="48"/>
      <c r="B10" s="49"/>
      <c r="C10" s="49"/>
      <c r="D10" s="47"/>
      <c r="E10" s="50"/>
      <c r="F10" s="108">
        <v>104591</v>
      </c>
      <c r="G10" s="63"/>
      <c r="H10" s="64">
        <v>37895.52569444444</v>
      </c>
      <c r="I10" s="64">
        <v>37895.56041666667</v>
      </c>
      <c r="J10" s="135"/>
      <c r="K10" s="135">
        <f t="shared" si="3"/>
        <v>0.8333333334303461</v>
      </c>
      <c r="L10" s="109" t="s">
        <v>42</v>
      </c>
      <c r="M10" s="109" t="s">
        <v>42</v>
      </c>
      <c r="N10" s="109" t="s">
        <v>42</v>
      </c>
      <c r="O10" s="110" t="s">
        <v>39</v>
      </c>
      <c r="P10" s="82" t="s">
        <v>57</v>
      </c>
      <c r="Q10" s="12">
        <f t="shared" si="0"/>
      </c>
      <c r="R10" s="12">
        <f t="shared" si="1"/>
      </c>
      <c r="S10" s="12">
        <f t="shared" si="2"/>
        <v>1</v>
      </c>
      <c r="T10" s="61">
        <f t="shared" si="4"/>
        <v>1</v>
      </c>
      <c r="U10" s="3"/>
      <c r="V10" s="3"/>
      <c r="W10" s="3"/>
    </row>
    <row r="11" spans="1:23" s="118" customFormat="1" ht="12.75">
      <c r="A11" s="48"/>
      <c r="B11" s="49"/>
      <c r="C11" s="49"/>
      <c r="D11" s="47"/>
      <c r="E11" s="50"/>
      <c r="F11" s="111">
        <v>104591</v>
      </c>
      <c r="G11" s="67"/>
      <c r="H11" s="68">
        <v>37895.56041666667</v>
      </c>
      <c r="I11" s="68">
        <v>37895.57916666667</v>
      </c>
      <c r="J11" s="136"/>
      <c r="K11" s="136">
        <f t="shared" si="3"/>
        <v>0.4500000000698492</v>
      </c>
      <c r="L11" s="112" t="s">
        <v>48</v>
      </c>
      <c r="M11" s="83" t="s">
        <v>48</v>
      </c>
      <c r="N11" s="83" t="s">
        <v>48</v>
      </c>
      <c r="O11" s="113" t="s">
        <v>39</v>
      </c>
      <c r="P11" s="83" t="s">
        <v>58</v>
      </c>
      <c r="Q11" s="12">
        <f t="shared" si="0"/>
      </c>
      <c r="R11" s="12">
        <f t="shared" si="1"/>
      </c>
      <c r="S11" s="12">
        <f t="shared" si="2"/>
        <v>1</v>
      </c>
      <c r="T11" s="61">
        <f t="shared" si="4"/>
        <v>1</v>
      </c>
      <c r="U11" s="3"/>
      <c r="V11" s="3"/>
      <c r="W11" s="3"/>
    </row>
    <row r="12" spans="1:23" s="118" customFormat="1" ht="12.75">
      <c r="A12" s="48"/>
      <c r="B12" s="49"/>
      <c r="C12" s="49"/>
      <c r="D12" s="47"/>
      <c r="E12" s="50"/>
      <c r="F12" s="108"/>
      <c r="G12" s="63"/>
      <c r="H12" s="64">
        <v>37895.57916666667</v>
      </c>
      <c r="I12" s="64">
        <v>37895.59583333333</v>
      </c>
      <c r="J12" s="135"/>
      <c r="K12" s="135">
        <f t="shared" si="3"/>
        <v>0.39999999990686774</v>
      </c>
      <c r="L12" s="109" t="s">
        <v>59</v>
      </c>
      <c r="M12" s="82" t="s">
        <v>45</v>
      </c>
      <c r="N12" s="82" t="s">
        <v>50</v>
      </c>
      <c r="O12" s="110" t="s">
        <v>39</v>
      </c>
      <c r="P12" s="82" t="s">
        <v>60</v>
      </c>
      <c r="Q12" s="12">
        <f t="shared" si="0"/>
      </c>
      <c r="R12" s="12">
        <f t="shared" si="1"/>
      </c>
      <c r="S12" s="12">
        <f t="shared" si="2"/>
        <v>1</v>
      </c>
      <c r="T12" s="61">
        <f t="shared" si="4"/>
        <v>1</v>
      </c>
      <c r="U12" s="3"/>
      <c r="V12" s="3"/>
      <c r="W12" s="3"/>
    </row>
    <row r="13" spans="1:23" s="118" customFormat="1" ht="12.75">
      <c r="A13" s="48"/>
      <c r="B13" s="49"/>
      <c r="C13" s="49"/>
      <c r="D13" s="47"/>
      <c r="E13" s="50"/>
      <c r="F13" s="111">
        <v>104592</v>
      </c>
      <c r="G13" s="67"/>
      <c r="H13" s="68">
        <v>37895.59583333333</v>
      </c>
      <c r="I13" s="68">
        <v>37895.618055555555</v>
      </c>
      <c r="J13" s="136"/>
      <c r="K13" s="136">
        <f t="shared" si="3"/>
        <v>0.5333333333255723</v>
      </c>
      <c r="L13" s="112" t="s">
        <v>59</v>
      </c>
      <c r="M13" s="83" t="s">
        <v>45</v>
      </c>
      <c r="N13" s="83" t="s">
        <v>50</v>
      </c>
      <c r="O13" s="113" t="s">
        <v>39</v>
      </c>
      <c r="P13" s="83" t="s">
        <v>61</v>
      </c>
      <c r="Q13" s="12">
        <f t="shared" si="0"/>
      </c>
      <c r="R13" s="12">
        <f t="shared" si="1"/>
      </c>
      <c r="S13" s="12">
        <f t="shared" si="2"/>
        <v>1</v>
      </c>
      <c r="T13" s="61">
        <f t="shared" si="4"/>
        <v>1</v>
      </c>
      <c r="U13" s="3"/>
      <c r="V13" s="3"/>
      <c r="W13" s="3"/>
    </row>
    <row r="14" spans="1:23" s="124" customFormat="1" ht="12.75">
      <c r="A14" s="114">
        <v>3</v>
      </c>
      <c r="B14" s="119">
        <v>37895.618055555555</v>
      </c>
      <c r="C14" s="119">
        <v>37896.74166666667</v>
      </c>
      <c r="D14" s="116">
        <f aca="true" t="shared" si="5" ref="D14:D35">(C14-B14)*24</f>
        <v>26.966666666732635</v>
      </c>
      <c r="E14" s="115" t="s">
        <v>62</v>
      </c>
      <c r="F14" s="117">
        <v>104595</v>
      </c>
      <c r="G14" s="120"/>
      <c r="H14" s="119">
        <v>37896.74166666667</v>
      </c>
      <c r="I14" s="119">
        <v>37896.763194444444</v>
      </c>
      <c r="J14" s="71">
        <f>(I14-H14)*24</f>
        <v>0.5166666666045785</v>
      </c>
      <c r="K14" s="71">
        <f t="shared" si="3"/>
        <v>0.5166666666045785</v>
      </c>
      <c r="L14" s="121" t="s">
        <v>40</v>
      </c>
      <c r="M14" s="122" t="s">
        <v>40</v>
      </c>
      <c r="N14" s="122" t="s">
        <v>40</v>
      </c>
      <c r="O14" s="123" t="s">
        <v>28</v>
      </c>
      <c r="P14" s="122" t="s">
        <v>63</v>
      </c>
      <c r="Q14" s="104">
        <f t="shared" si="0"/>
        <v>1</v>
      </c>
      <c r="R14" s="105">
        <f t="shared" si="1"/>
      </c>
      <c r="S14" s="105">
        <f t="shared" si="2"/>
      </c>
      <c r="T14" s="106">
        <f t="shared" si="4"/>
        <v>1</v>
      </c>
      <c r="U14" s="107"/>
      <c r="V14" s="107"/>
      <c r="W14" s="107"/>
    </row>
    <row r="15" spans="1:23" s="124" customFormat="1" ht="12.75">
      <c r="A15" s="48">
        <v>6</v>
      </c>
      <c r="B15" s="49">
        <v>37896.763194444444</v>
      </c>
      <c r="C15" s="49">
        <v>37896.919444444444</v>
      </c>
      <c r="D15" s="47">
        <f t="shared" si="5"/>
        <v>3.75</v>
      </c>
      <c r="E15" s="50" t="s">
        <v>64</v>
      </c>
      <c r="F15" s="56"/>
      <c r="G15" s="53"/>
      <c r="H15" s="49">
        <v>37896.919444444444</v>
      </c>
      <c r="I15" s="49">
        <v>37896.99930555555</v>
      </c>
      <c r="J15" s="134">
        <f>(I15-H15)*24</f>
        <v>1.9166666666278616</v>
      </c>
      <c r="K15" s="47"/>
      <c r="L15" s="79"/>
      <c r="M15" s="79"/>
      <c r="N15" s="79"/>
      <c r="O15" s="81"/>
      <c r="P15" s="79" t="s">
        <v>65</v>
      </c>
      <c r="Q15" s="104">
        <f t="shared" si="0"/>
      </c>
      <c r="R15" s="105">
        <f t="shared" si="1"/>
      </c>
      <c r="S15" s="105">
        <f t="shared" si="2"/>
      </c>
      <c r="T15" s="106">
        <f t="shared" si="4"/>
        <v>0</v>
      </c>
      <c r="U15" s="107"/>
      <c r="V15" s="107"/>
      <c r="W15" s="107"/>
    </row>
    <row r="16" spans="1:23" s="124" customFormat="1" ht="12.75">
      <c r="A16" s="48"/>
      <c r="B16" s="49"/>
      <c r="C16" s="49"/>
      <c r="D16" s="47"/>
      <c r="E16" s="50"/>
      <c r="F16" s="108">
        <v>104596</v>
      </c>
      <c r="G16" s="63"/>
      <c r="H16" s="64">
        <v>37896.919444444444</v>
      </c>
      <c r="I16" s="64">
        <v>37896.947222222225</v>
      </c>
      <c r="J16" s="135"/>
      <c r="K16" s="135">
        <f aca="true" t="shared" si="6" ref="K16:K27">(I16-H16)*24</f>
        <v>0.6666666667442769</v>
      </c>
      <c r="L16" s="109" t="s">
        <v>66</v>
      </c>
      <c r="M16" s="109" t="s">
        <v>44</v>
      </c>
      <c r="N16" s="109" t="s">
        <v>67</v>
      </c>
      <c r="O16" s="110" t="s">
        <v>28</v>
      </c>
      <c r="P16" s="109" t="s">
        <v>68</v>
      </c>
      <c r="Q16" s="104">
        <f t="shared" si="0"/>
        <v>1</v>
      </c>
      <c r="R16" s="105">
        <f t="shared" si="1"/>
      </c>
      <c r="S16" s="105">
        <f t="shared" si="2"/>
      </c>
      <c r="T16" s="106">
        <f t="shared" si="4"/>
        <v>1</v>
      </c>
      <c r="U16" s="107"/>
      <c r="V16" s="107"/>
      <c r="W16" s="107"/>
    </row>
    <row r="17" spans="1:23" s="124" customFormat="1" ht="12.75">
      <c r="A17" s="48"/>
      <c r="B17" s="49"/>
      <c r="C17" s="49"/>
      <c r="D17" s="47"/>
      <c r="E17" s="50"/>
      <c r="F17" s="111"/>
      <c r="G17" s="67"/>
      <c r="H17" s="68">
        <v>37896.947222222225</v>
      </c>
      <c r="I17" s="68">
        <v>37896.97152777778</v>
      </c>
      <c r="J17" s="136"/>
      <c r="K17" s="136">
        <f t="shared" si="6"/>
        <v>0.5833333333139308</v>
      </c>
      <c r="L17" s="112" t="s">
        <v>66</v>
      </c>
      <c r="M17" s="112" t="s">
        <v>44</v>
      </c>
      <c r="N17" s="112" t="s">
        <v>67</v>
      </c>
      <c r="O17" s="113" t="s">
        <v>39</v>
      </c>
      <c r="P17" s="112" t="s">
        <v>60</v>
      </c>
      <c r="Q17" s="104">
        <f t="shared" si="0"/>
      </c>
      <c r="R17" s="105">
        <f t="shared" si="1"/>
      </c>
      <c r="S17" s="105">
        <f t="shared" si="2"/>
        <v>1</v>
      </c>
      <c r="T17" s="106">
        <f t="shared" si="4"/>
        <v>1</v>
      </c>
      <c r="U17" s="107"/>
      <c r="V17" s="107"/>
      <c r="W17" s="107"/>
    </row>
    <row r="18" spans="1:23" s="124" customFormat="1" ht="12.75">
      <c r="A18" s="48"/>
      <c r="B18" s="49"/>
      <c r="C18" s="49"/>
      <c r="D18" s="47"/>
      <c r="E18" s="50"/>
      <c r="F18" s="108">
        <v>104597</v>
      </c>
      <c r="G18" s="63"/>
      <c r="H18" s="64">
        <v>37896.97152777778</v>
      </c>
      <c r="I18" s="64">
        <v>37896.99930555555</v>
      </c>
      <c r="J18" s="135"/>
      <c r="K18" s="135">
        <f t="shared" si="6"/>
        <v>0.6666666665696539</v>
      </c>
      <c r="L18" s="109" t="s">
        <v>66</v>
      </c>
      <c r="M18" s="109" t="s">
        <v>44</v>
      </c>
      <c r="N18" s="109" t="s">
        <v>67</v>
      </c>
      <c r="O18" s="110" t="s">
        <v>39</v>
      </c>
      <c r="P18" s="109" t="s">
        <v>69</v>
      </c>
      <c r="Q18" s="104">
        <f t="shared" si="0"/>
      </c>
      <c r="R18" s="105">
        <f t="shared" si="1"/>
      </c>
      <c r="S18" s="105">
        <f t="shared" si="2"/>
        <v>1</v>
      </c>
      <c r="T18" s="106">
        <f t="shared" si="4"/>
        <v>1</v>
      </c>
      <c r="U18" s="107"/>
      <c r="V18" s="107"/>
      <c r="W18" s="107"/>
    </row>
    <row r="19" spans="1:23" s="124" customFormat="1" ht="12.75">
      <c r="A19" s="114">
        <v>8</v>
      </c>
      <c r="B19" s="119">
        <v>37896.99930555555</v>
      </c>
      <c r="C19" s="119">
        <v>37897.63958333333</v>
      </c>
      <c r="D19" s="116">
        <f t="shared" si="5"/>
        <v>15.366666666639503</v>
      </c>
      <c r="E19" s="115" t="s">
        <v>122</v>
      </c>
      <c r="F19" s="117">
        <v>104599</v>
      </c>
      <c r="G19" s="120"/>
      <c r="H19" s="119">
        <v>37897.63958333333</v>
      </c>
      <c r="I19" s="119">
        <v>37897.65277777778</v>
      </c>
      <c r="J19" s="71">
        <f>(I19-H19)*24</f>
        <v>0.3166666668257676</v>
      </c>
      <c r="K19" s="71">
        <f t="shared" si="6"/>
        <v>0.3166666668257676</v>
      </c>
      <c r="L19" s="121" t="s">
        <v>35</v>
      </c>
      <c r="M19" s="121" t="s">
        <v>35</v>
      </c>
      <c r="N19" s="121" t="s">
        <v>35</v>
      </c>
      <c r="O19" s="123" t="s">
        <v>28</v>
      </c>
      <c r="P19" s="121" t="s">
        <v>123</v>
      </c>
      <c r="Q19" s="104">
        <f t="shared" si="0"/>
        <v>1</v>
      </c>
      <c r="R19" s="105">
        <f t="shared" si="1"/>
      </c>
      <c r="S19" s="105">
        <f t="shared" si="2"/>
      </c>
      <c r="T19" s="106">
        <f t="shared" si="4"/>
        <v>1</v>
      </c>
      <c r="U19" s="107"/>
      <c r="V19" s="107"/>
      <c r="W19" s="107"/>
    </row>
    <row r="20" spans="1:23" s="124" customFormat="1" ht="12.75">
      <c r="A20" s="48">
        <v>9</v>
      </c>
      <c r="B20" s="49">
        <v>37897.65277777778</v>
      </c>
      <c r="C20" s="49">
        <v>37898.186111111114</v>
      </c>
      <c r="D20" s="47">
        <f t="shared" si="5"/>
        <v>12.799999999988358</v>
      </c>
      <c r="E20" s="50" t="s">
        <v>64</v>
      </c>
      <c r="F20" s="56">
        <v>104600</v>
      </c>
      <c r="G20" s="53"/>
      <c r="H20" s="49">
        <v>37898.186111111114</v>
      </c>
      <c r="I20" s="49">
        <v>37898.23125</v>
      </c>
      <c r="J20" s="134">
        <f>(I20-H20)*24</f>
        <v>1.0833333331975155</v>
      </c>
      <c r="K20" s="134">
        <f t="shared" si="6"/>
        <v>1.0833333331975155</v>
      </c>
      <c r="L20" s="79" t="s">
        <v>66</v>
      </c>
      <c r="M20" s="79" t="s">
        <v>44</v>
      </c>
      <c r="N20" s="79" t="s">
        <v>67</v>
      </c>
      <c r="O20" s="81" t="s">
        <v>28</v>
      </c>
      <c r="P20" s="79" t="s">
        <v>70</v>
      </c>
      <c r="Q20" s="104">
        <f t="shared" si="0"/>
        <v>1</v>
      </c>
      <c r="R20" s="105">
        <f t="shared" si="1"/>
      </c>
      <c r="S20" s="105">
        <f t="shared" si="2"/>
      </c>
      <c r="T20" s="106">
        <f t="shared" si="4"/>
        <v>1</v>
      </c>
      <c r="U20" s="107"/>
      <c r="V20" s="107"/>
      <c r="W20" s="107"/>
    </row>
    <row r="21" spans="1:23" s="124" customFormat="1" ht="12.75">
      <c r="A21" s="114">
        <v>11</v>
      </c>
      <c r="B21" s="119">
        <v>37898.23125</v>
      </c>
      <c r="C21" s="119">
        <v>37899.48611111111</v>
      </c>
      <c r="D21" s="116">
        <f t="shared" si="5"/>
        <v>30.11666666669771</v>
      </c>
      <c r="E21" s="115" t="s">
        <v>71</v>
      </c>
      <c r="F21" s="117">
        <v>104601</v>
      </c>
      <c r="G21" s="120"/>
      <c r="H21" s="119">
        <v>37899.48611111111</v>
      </c>
      <c r="I21" s="119">
        <v>37899.52291666667</v>
      </c>
      <c r="J21" s="71">
        <f>(I21-H21)*24</f>
        <v>0.8833333334187046</v>
      </c>
      <c r="K21" s="71">
        <f t="shared" si="6"/>
        <v>0.8833333334187046</v>
      </c>
      <c r="L21" s="121" t="s">
        <v>31</v>
      </c>
      <c r="M21" s="122" t="s">
        <v>31</v>
      </c>
      <c r="N21" s="122" t="s">
        <v>72</v>
      </c>
      <c r="O21" s="123" t="s">
        <v>28</v>
      </c>
      <c r="P21" s="122" t="s">
        <v>73</v>
      </c>
      <c r="Q21" s="104">
        <f t="shared" si="0"/>
        <v>1</v>
      </c>
      <c r="R21" s="105">
        <f t="shared" si="1"/>
      </c>
      <c r="S21" s="105">
        <f t="shared" si="2"/>
      </c>
      <c r="T21" s="106">
        <f t="shared" si="4"/>
        <v>1</v>
      </c>
      <c r="U21" s="107"/>
      <c r="V21" s="107"/>
      <c r="W21" s="107"/>
    </row>
    <row r="22" spans="1:23" s="124" customFormat="1" ht="12.75">
      <c r="A22" s="48">
        <v>14</v>
      </c>
      <c r="B22" s="49">
        <v>37899.52291666667</v>
      </c>
      <c r="C22" s="49">
        <v>37899.91875</v>
      </c>
      <c r="D22" s="47">
        <f t="shared" si="5"/>
        <v>9.499999999883585</v>
      </c>
      <c r="E22" s="50" t="s">
        <v>64</v>
      </c>
      <c r="F22" s="56">
        <v>104602</v>
      </c>
      <c r="G22" s="53"/>
      <c r="H22" s="49">
        <v>37899.91875</v>
      </c>
      <c r="I22" s="49">
        <v>37899.94375</v>
      </c>
      <c r="J22" s="134">
        <f>(I22-H22)*24</f>
        <v>0.6000000000349246</v>
      </c>
      <c r="K22" s="134">
        <f t="shared" si="6"/>
        <v>0.6000000000349246</v>
      </c>
      <c r="L22" s="79" t="s">
        <v>66</v>
      </c>
      <c r="M22" s="80" t="s">
        <v>44</v>
      </c>
      <c r="N22" s="80" t="s">
        <v>67</v>
      </c>
      <c r="O22" s="81" t="s">
        <v>28</v>
      </c>
      <c r="P22" s="80" t="s">
        <v>74</v>
      </c>
      <c r="Q22" s="104">
        <f t="shared" si="0"/>
        <v>1</v>
      </c>
      <c r="R22" s="105">
        <f t="shared" si="1"/>
      </c>
      <c r="S22" s="105">
        <f t="shared" si="2"/>
      </c>
      <c r="T22" s="106">
        <f t="shared" si="4"/>
        <v>1</v>
      </c>
      <c r="U22" s="107"/>
      <c r="V22" s="107"/>
      <c r="W22" s="107"/>
    </row>
    <row r="23" spans="1:23" s="124" customFormat="1" ht="12.75">
      <c r="A23" s="114">
        <v>16</v>
      </c>
      <c r="B23" s="119">
        <v>37899.94375</v>
      </c>
      <c r="C23" s="119">
        <v>37900.665972222225</v>
      </c>
      <c r="D23" s="116">
        <f t="shared" si="5"/>
        <v>17.333333333430346</v>
      </c>
      <c r="E23" s="115" t="s">
        <v>49</v>
      </c>
      <c r="F23" s="117"/>
      <c r="G23" s="120"/>
      <c r="H23" s="119">
        <v>37900.665972222225</v>
      </c>
      <c r="I23" s="119">
        <v>37900.665972222225</v>
      </c>
      <c r="J23" s="116">
        <f>(I23-H23)*24</f>
        <v>0</v>
      </c>
      <c r="K23" s="116">
        <f t="shared" si="6"/>
        <v>0</v>
      </c>
      <c r="L23" s="121" t="s">
        <v>26</v>
      </c>
      <c r="M23" s="137"/>
      <c r="N23" s="122"/>
      <c r="O23" s="123"/>
      <c r="P23" s="115"/>
      <c r="Q23" s="104">
        <f t="shared" si="0"/>
      </c>
      <c r="R23" s="105">
        <f t="shared" si="1"/>
        <v>1</v>
      </c>
      <c r="S23" s="105">
        <f t="shared" si="2"/>
      </c>
      <c r="T23" s="106">
        <f t="shared" si="4"/>
        <v>1</v>
      </c>
      <c r="U23" s="107"/>
      <c r="V23" s="107"/>
      <c r="W23" s="107"/>
    </row>
    <row r="24" spans="1:23" s="118" customFormat="1" ht="12.75">
      <c r="A24" s="95"/>
      <c r="B24" s="96"/>
      <c r="C24" s="96"/>
      <c r="D24" s="97">
        <f>SUM(D6:D23)</f>
        <v>119.44999999995343</v>
      </c>
      <c r="E24" s="98"/>
      <c r="F24" s="99"/>
      <c r="G24" s="100"/>
      <c r="H24" s="96"/>
      <c r="I24" s="96"/>
      <c r="J24" s="97">
        <f>SUM(J6:J23)</f>
        <v>8.53333333338378</v>
      </c>
      <c r="K24" s="97">
        <f>SUM(K6:K23)</f>
        <v>8.53333333338378</v>
      </c>
      <c r="L24" s="101"/>
      <c r="M24" s="102"/>
      <c r="N24" s="102"/>
      <c r="O24" s="103"/>
      <c r="P24" s="98"/>
      <c r="Q24" s="70">
        <f>IF($O24="Store Lost",1,"")</f>
      </c>
      <c r="R24" s="12">
        <f>IF($L24="Scheduled",1,"")</f>
      </c>
      <c r="S24" s="12">
        <f>IF($O24="Inhibits beam to user",1,"")</f>
      </c>
      <c r="T24" s="61">
        <f t="shared" si="4"/>
        <v>0</v>
      </c>
      <c r="U24" s="3"/>
      <c r="V24" s="3"/>
      <c r="W24" s="3"/>
    </row>
    <row r="25" spans="1:23" s="118" customFormat="1" ht="12.75">
      <c r="A25" s="114">
        <v>18</v>
      </c>
      <c r="B25" s="119">
        <v>37901.333333333336</v>
      </c>
      <c r="C25" s="119">
        <v>37901.48472222222</v>
      </c>
      <c r="D25" s="116">
        <f t="shared" si="5"/>
        <v>3.6333333333022892</v>
      </c>
      <c r="E25" s="115" t="s">
        <v>64</v>
      </c>
      <c r="F25" s="117">
        <v>104603</v>
      </c>
      <c r="G25" s="120"/>
      <c r="H25" s="119">
        <v>37901.48472222222</v>
      </c>
      <c r="I25" s="119">
        <v>37901.584027777775</v>
      </c>
      <c r="J25" s="116">
        <f>(I25-H25)*24</f>
        <v>2.3833333332440816</v>
      </c>
      <c r="K25" s="116">
        <f t="shared" si="6"/>
        <v>2.3833333332440816</v>
      </c>
      <c r="L25" s="121" t="s">
        <v>66</v>
      </c>
      <c r="M25" s="122" t="s">
        <v>44</v>
      </c>
      <c r="N25" s="122" t="s">
        <v>67</v>
      </c>
      <c r="O25" s="123" t="s">
        <v>28</v>
      </c>
      <c r="P25" s="115" t="s">
        <v>75</v>
      </c>
      <c r="Q25" s="104">
        <f t="shared" si="0"/>
        <v>1</v>
      </c>
      <c r="R25" s="105">
        <f t="shared" si="1"/>
      </c>
      <c r="S25" s="105">
        <f t="shared" si="2"/>
      </c>
      <c r="T25" s="106">
        <f>SUM(Q25:S25)</f>
        <v>1</v>
      </c>
      <c r="U25" s="3"/>
      <c r="V25" s="3"/>
      <c r="W25" s="3"/>
    </row>
    <row r="26" spans="1:23" s="118" customFormat="1" ht="12.75">
      <c r="A26" s="48">
        <v>19</v>
      </c>
      <c r="B26" s="49">
        <v>37901.584027777775</v>
      </c>
      <c r="C26" s="49">
        <v>37902.356944444444</v>
      </c>
      <c r="D26" s="47">
        <f t="shared" si="5"/>
        <v>18.550000000046566</v>
      </c>
      <c r="E26" s="50" t="s">
        <v>76</v>
      </c>
      <c r="F26" s="56">
        <v>104605</v>
      </c>
      <c r="G26" s="53"/>
      <c r="H26" s="49">
        <v>37902.356944444444</v>
      </c>
      <c r="I26" s="49">
        <v>37902.37569444445</v>
      </c>
      <c r="J26" s="47">
        <f>(I26-H26)*24</f>
        <v>0.4500000000698492</v>
      </c>
      <c r="K26" s="47">
        <f t="shared" si="6"/>
        <v>0.4500000000698492</v>
      </c>
      <c r="L26" s="79" t="s">
        <v>7</v>
      </c>
      <c r="M26" s="80" t="s">
        <v>7</v>
      </c>
      <c r="N26" s="80" t="s">
        <v>7</v>
      </c>
      <c r="O26" s="81" t="s">
        <v>28</v>
      </c>
      <c r="P26" s="50" t="s">
        <v>77</v>
      </c>
      <c r="Q26" s="104">
        <f t="shared" si="0"/>
        <v>1</v>
      </c>
      <c r="R26" s="105">
        <f t="shared" si="1"/>
      </c>
      <c r="S26" s="105">
        <f t="shared" si="2"/>
      </c>
      <c r="T26" s="106">
        <f>SUM(Q26:S26)</f>
        <v>1</v>
      </c>
      <c r="U26" s="3"/>
      <c r="V26" s="3"/>
      <c r="W26" s="3"/>
    </row>
    <row r="27" spans="1:23" s="118" customFormat="1" ht="12.75">
      <c r="A27" s="114">
        <v>20</v>
      </c>
      <c r="B27" s="119">
        <v>37902.37569444445</v>
      </c>
      <c r="C27" s="119">
        <v>37905.35833333333</v>
      </c>
      <c r="D27" s="116">
        <f t="shared" si="5"/>
        <v>71.58333333319752</v>
      </c>
      <c r="E27" s="115" t="s">
        <v>78</v>
      </c>
      <c r="F27" s="117">
        <v>104607</v>
      </c>
      <c r="G27" s="120"/>
      <c r="H27" s="119">
        <v>37905.35833333333</v>
      </c>
      <c r="I27" s="119">
        <v>37905.36875</v>
      </c>
      <c r="J27" s="116">
        <f>(I27-H27)*24</f>
        <v>0.2500000001164153</v>
      </c>
      <c r="K27" s="116">
        <f t="shared" si="6"/>
        <v>0.2500000001164153</v>
      </c>
      <c r="L27" s="121" t="s">
        <v>42</v>
      </c>
      <c r="M27" s="122" t="s">
        <v>42</v>
      </c>
      <c r="N27" s="122" t="s">
        <v>42</v>
      </c>
      <c r="O27" s="123" t="s">
        <v>28</v>
      </c>
      <c r="P27" s="115" t="s">
        <v>79</v>
      </c>
      <c r="Q27" s="104">
        <f t="shared" si="0"/>
        <v>1</v>
      </c>
      <c r="R27" s="105">
        <f t="shared" si="1"/>
      </c>
      <c r="S27" s="105">
        <f t="shared" si="2"/>
      </c>
      <c r="T27" s="106">
        <f>SUM(Q27:S27)</f>
        <v>1</v>
      </c>
      <c r="U27" s="3"/>
      <c r="V27" s="3"/>
      <c r="W27" s="3"/>
    </row>
    <row r="28" spans="1:23" s="118" customFormat="1" ht="12.75">
      <c r="A28" s="48">
        <v>21</v>
      </c>
      <c r="B28" s="49">
        <v>37905.36875</v>
      </c>
      <c r="C28" s="49">
        <v>37907.33263888889</v>
      </c>
      <c r="D28" s="47">
        <f t="shared" si="5"/>
        <v>47.13333333330229</v>
      </c>
      <c r="E28" s="50" t="s">
        <v>49</v>
      </c>
      <c r="F28" s="56"/>
      <c r="G28" s="53"/>
      <c r="H28" s="49">
        <v>37907.33263888889</v>
      </c>
      <c r="I28" s="49">
        <v>37907.33263888889</v>
      </c>
      <c r="J28" s="47">
        <f>(I28-H28)*24</f>
        <v>0</v>
      </c>
      <c r="K28" s="47"/>
      <c r="L28" s="79" t="s">
        <v>26</v>
      </c>
      <c r="M28" s="80"/>
      <c r="N28" s="80"/>
      <c r="O28" s="81"/>
      <c r="P28" s="50"/>
      <c r="Q28" s="104">
        <f t="shared" si="0"/>
      </c>
      <c r="R28" s="105">
        <f t="shared" si="1"/>
        <v>1</v>
      </c>
      <c r="S28" s="105">
        <f t="shared" si="2"/>
      </c>
      <c r="T28" s="106">
        <f>SUM(Q28:S28)</f>
        <v>1</v>
      </c>
      <c r="U28" s="3"/>
      <c r="V28" s="3"/>
      <c r="W28" s="3"/>
    </row>
    <row r="29" spans="1:23" s="118" customFormat="1" ht="12.75">
      <c r="A29" s="95"/>
      <c r="B29" s="96"/>
      <c r="C29" s="96"/>
      <c r="D29" s="97">
        <f>SUM(D25:D28)</f>
        <v>140.89999999984866</v>
      </c>
      <c r="E29" s="98"/>
      <c r="F29" s="99"/>
      <c r="G29" s="100"/>
      <c r="H29" s="96"/>
      <c r="I29" s="96"/>
      <c r="J29" s="97">
        <f>SUM(J25:J28)</f>
        <v>3.083333333430346</v>
      </c>
      <c r="K29" s="97">
        <f>SUM(K25:K28)</f>
        <v>3.083333333430346</v>
      </c>
      <c r="L29" s="101"/>
      <c r="M29" s="102"/>
      <c r="N29" s="102"/>
      <c r="O29" s="103"/>
      <c r="P29" s="98"/>
      <c r="Q29" s="70">
        <f>IF($O29="Store Lost",1,"")</f>
      </c>
      <c r="R29" s="12">
        <f>IF($L29="Scheduled",1,"")</f>
      </c>
      <c r="S29" s="12">
        <f>IF($O29="Inhibits beam to user",1,"")</f>
      </c>
      <c r="T29" s="61">
        <f>SUM(Q29:S29)</f>
        <v>0</v>
      </c>
      <c r="U29" s="3"/>
      <c r="V29" s="3"/>
      <c r="W29" s="3"/>
    </row>
    <row r="30" spans="1:23" s="118" customFormat="1" ht="12.75">
      <c r="A30" s="114">
        <v>25</v>
      </c>
      <c r="B30" s="119">
        <v>37909.333333333336</v>
      </c>
      <c r="C30" s="119">
        <v>37910.01597222222</v>
      </c>
      <c r="D30" s="116">
        <f t="shared" si="5"/>
        <v>16.38333333330229</v>
      </c>
      <c r="E30" s="115" t="s">
        <v>80</v>
      </c>
      <c r="F30" s="117">
        <v>104614</v>
      </c>
      <c r="G30" s="120"/>
      <c r="H30" s="119">
        <v>37910.01597222222</v>
      </c>
      <c r="I30" s="119">
        <v>37910.03680555556</v>
      </c>
      <c r="J30" s="116">
        <f>(I30-H30)*24</f>
        <v>0.5000000000582077</v>
      </c>
      <c r="K30" s="116">
        <f aca="true" t="shared" si="7" ref="K30:K35">(I30-H30)*24</f>
        <v>0.5000000000582077</v>
      </c>
      <c r="L30" s="121" t="s">
        <v>40</v>
      </c>
      <c r="M30" s="122" t="s">
        <v>40</v>
      </c>
      <c r="N30" s="122" t="s">
        <v>40</v>
      </c>
      <c r="O30" s="123" t="s">
        <v>28</v>
      </c>
      <c r="P30" s="115" t="s">
        <v>81</v>
      </c>
      <c r="Q30" s="70">
        <f aca="true" t="shared" si="8" ref="Q30:Q76">IF($O30="Store Lost",1,"")</f>
        <v>1</v>
      </c>
      <c r="R30" s="12">
        <f aca="true" t="shared" si="9" ref="R30:R76">IF($L30="Scheduled",1,"")</f>
      </c>
      <c r="S30" s="12">
        <f aca="true" t="shared" si="10" ref="S30:S76">IF($O30="Inhibits beam to user",1,"")</f>
      </c>
      <c r="T30" s="61">
        <f aca="true" t="shared" si="11" ref="T30:T50">SUM(Q30:S30)</f>
        <v>1</v>
      </c>
      <c r="U30" s="3"/>
      <c r="V30" s="3"/>
      <c r="W30" s="3"/>
    </row>
    <row r="31" spans="1:23" s="118" customFormat="1" ht="12.75">
      <c r="A31" s="48">
        <v>26</v>
      </c>
      <c r="B31" s="49">
        <v>37910.03680555556</v>
      </c>
      <c r="C31" s="49">
        <v>37910.100694444445</v>
      </c>
      <c r="D31" s="47">
        <f t="shared" si="5"/>
        <v>1.5333333332673647</v>
      </c>
      <c r="E31" s="50" t="s">
        <v>82</v>
      </c>
      <c r="F31" s="56">
        <v>104615</v>
      </c>
      <c r="G31" s="53"/>
      <c r="H31" s="49">
        <v>37910.100694444445</v>
      </c>
      <c r="I31" s="49">
        <v>37910.11736111111</v>
      </c>
      <c r="J31" s="47">
        <f>(I31-H31)*24</f>
        <v>0.39999999990686774</v>
      </c>
      <c r="K31" s="47">
        <f>(I31-H31)*24</f>
        <v>0.39999999990686774</v>
      </c>
      <c r="L31" s="79" t="s">
        <v>48</v>
      </c>
      <c r="M31" s="80" t="s">
        <v>48</v>
      </c>
      <c r="N31" s="80" t="s">
        <v>48</v>
      </c>
      <c r="O31" s="81" t="s">
        <v>39</v>
      </c>
      <c r="P31" s="50" t="s">
        <v>83</v>
      </c>
      <c r="Q31" s="70">
        <f t="shared" si="8"/>
      </c>
      <c r="R31" s="12">
        <f t="shared" si="9"/>
      </c>
      <c r="S31" s="12">
        <f t="shared" si="10"/>
        <v>1</v>
      </c>
      <c r="T31" s="61">
        <f t="shared" si="11"/>
        <v>1</v>
      </c>
      <c r="U31" s="3"/>
      <c r="V31" s="3"/>
      <c r="W31" s="3"/>
    </row>
    <row r="32" spans="1:23" s="118" customFormat="1" ht="12.75">
      <c r="A32" s="114"/>
      <c r="B32" s="119">
        <v>37910.11736111111</v>
      </c>
      <c r="C32" s="119">
        <v>37912.95347222222</v>
      </c>
      <c r="D32" s="116">
        <f t="shared" si="5"/>
        <v>68.06666666676756</v>
      </c>
      <c r="E32" s="115" t="s">
        <v>84</v>
      </c>
      <c r="F32" s="117"/>
      <c r="G32" s="120"/>
      <c r="H32" s="119">
        <v>37912.95347222222</v>
      </c>
      <c r="I32" s="119">
        <v>37912.9875</v>
      </c>
      <c r="J32" s="116">
        <f>(I32-H32)*24</f>
        <v>0.8166666667093523</v>
      </c>
      <c r="K32" s="116"/>
      <c r="L32" s="121"/>
      <c r="M32" s="122"/>
      <c r="N32" s="122"/>
      <c r="O32" s="123"/>
      <c r="P32" s="115"/>
      <c r="Q32" s="70">
        <f t="shared" si="8"/>
      </c>
      <c r="R32" s="12">
        <f t="shared" si="9"/>
      </c>
      <c r="S32" s="12">
        <f t="shared" si="10"/>
      </c>
      <c r="T32" s="61">
        <f t="shared" si="11"/>
        <v>0</v>
      </c>
      <c r="U32" s="3"/>
      <c r="V32" s="3"/>
      <c r="W32" s="3"/>
    </row>
    <row r="33" spans="1:23" s="118" customFormat="1" ht="12.75">
      <c r="A33" s="114"/>
      <c r="B33" s="119"/>
      <c r="C33" s="119"/>
      <c r="D33" s="116"/>
      <c r="E33" s="115"/>
      <c r="F33" s="108">
        <v>104617</v>
      </c>
      <c r="G33" s="63"/>
      <c r="H33" s="64">
        <v>37912.95347222222</v>
      </c>
      <c r="I33" s="64">
        <v>37912.97430555556</v>
      </c>
      <c r="J33" s="65"/>
      <c r="K33" s="65">
        <f t="shared" si="7"/>
        <v>0.5000000000582077</v>
      </c>
      <c r="L33" s="109" t="s">
        <v>48</v>
      </c>
      <c r="M33" s="82" t="s">
        <v>48</v>
      </c>
      <c r="N33" s="82" t="s">
        <v>48</v>
      </c>
      <c r="O33" s="110" t="s">
        <v>28</v>
      </c>
      <c r="P33" s="66" t="s">
        <v>85</v>
      </c>
      <c r="Q33" s="70">
        <f t="shared" si="8"/>
        <v>1</v>
      </c>
      <c r="R33" s="12">
        <f t="shared" si="9"/>
      </c>
      <c r="S33" s="12">
        <f t="shared" si="10"/>
      </c>
      <c r="T33" s="61">
        <f>SUM(Q33:S33)</f>
        <v>1</v>
      </c>
      <c r="U33" s="3"/>
      <c r="V33" s="3"/>
      <c r="W33" s="3"/>
    </row>
    <row r="34" spans="1:23" s="118" customFormat="1" ht="12.75" customHeight="1">
      <c r="A34" s="114"/>
      <c r="B34" s="119"/>
      <c r="C34" s="119"/>
      <c r="D34" s="116"/>
      <c r="E34" s="115"/>
      <c r="F34" s="111">
        <v>104617</v>
      </c>
      <c r="G34" s="67"/>
      <c r="H34" s="68">
        <v>37912.97430555556</v>
      </c>
      <c r="I34" s="68">
        <v>37912.9875</v>
      </c>
      <c r="J34" s="69"/>
      <c r="K34" s="69">
        <f t="shared" si="7"/>
        <v>0.3166666666511446</v>
      </c>
      <c r="L34" s="112" t="s">
        <v>59</v>
      </c>
      <c r="M34" s="83" t="s">
        <v>45</v>
      </c>
      <c r="N34" s="83" t="s">
        <v>50</v>
      </c>
      <c r="O34" s="113" t="s">
        <v>39</v>
      </c>
      <c r="P34" s="138" t="s">
        <v>86</v>
      </c>
      <c r="Q34" s="70">
        <f t="shared" si="8"/>
      </c>
      <c r="R34" s="12">
        <f t="shared" si="9"/>
      </c>
      <c r="S34" s="12">
        <f t="shared" si="10"/>
        <v>1</v>
      </c>
      <c r="T34" s="61">
        <f>SUM(Q34:S34)</f>
        <v>1</v>
      </c>
      <c r="U34" s="3"/>
      <c r="V34" s="3"/>
      <c r="W34" s="3"/>
    </row>
    <row r="35" spans="1:23" s="118" customFormat="1" ht="12.75">
      <c r="A35" s="48">
        <v>27</v>
      </c>
      <c r="B35" s="49">
        <v>37912.9875</v>
      </c>
      <c r="C35" s="49">
        <v>37915.333333333336</v>
      </c>
      <c r="D35" s="47">
        <f t="shared" si="5"/>
        <v>56.29999999998836</v>
      </c>
      <c r="E35" s="50" t="s">
        <v>49</v>
      </c>
      <c r="F35" s="56"/>
      <c r="G35" s="53"/>
      <c r="H35" s="49">
        <v>37915.333333333336</v>
      </c>
      <c r="I35" s="49">
        <v>37915.333333333336</v>
      </c>
      <c r="J35" s="47">
        <f>(I35-H35)*24</f>
        <v>0</v>
      </c>
      <c r="K35" s="47">
        <f t="shared" si="7"/>
        <v>0</v>
      </c>
      <c r="L35" s="79" t="s">
        <v>26</v>
      </c>
      <c r="M35" s="80"/>
      <c r="N35" s="80"/>
      <c r="O35" s="81"/>
      <c r="P35" s="50"/>
      <c r="Q35" s="70">
        <f t="shared" si="8"/>
      </c>
      <c r="R35" s="12">
        <f t="shared" si="9"/>
        <v>1</v>
      </c>
      <c r="S35" s="12">
        <f t="shared" si="10"/>
      </c>
      <c r="T35" s="61">
        <f t="shared" si="11"/>
        <v>1</v>
      </c>
      <c r="U35" s="3"/>
      <c r="V35" s="3"/>
      <c r="W35" s="3"/>
    </row>
    <row r="36" spans="1:23" s="118" customFormat="1" ht="12.75">
      <c r="A36" s="95"/>
      <c r="B36" s="96"/>
      <c r="C36" s="96"/>
      <c r="D36" s="97">
        <f>SUM(D30:D35)</f>
        <v>142.28333333332557</v>
      </c>
      <c r="E36" s="98"/>
      <c r="F36" s="99"/>
      <c r="G36" s="100"/>
      <c r="H36" s="96"/>
      <c r="I36" s="96"/>
      <c r="J36" s="97">
        <f>SUM(J30:J35)</f>
        <v>1.7166666666744277</v>
      </c>
      <c r="K36" s="97">
        <f>SUM(K30:K35)</f>
        <v>1.7166666666744277</v>
      </c>
      <c r="L36" s="101"/>
      <c r="M36" s="102"/>
      <c r="N36" s="102"/>
      <c r="O36" s="103"/>
      <c r="P36" s="98"/>
      <c r="Q36" s="70">
        <f t="shared" si="8"/>
      </c>
      <c r="R36" s="12">
        <f t="shared" si="9"/>
      </c>
      <c r="S36" s="12">
        <f t="shared" si="10"/>
      </c>
      <c r="T36" s="61">
        <f t="shared" si="11"/>
        <v>0</v>
      </c>
      <c r="U36" s="3"/>
      <c r="V36" s="3"/>
      <c r="W36" s="3"/>
    </row>
    <row r="37" spans="1:23" s="118" customFormat="1" ht="12.75">
      <c r="A37" s="114">
        <v>29</v>
      </c>
      <c r="B37" s="119">
        <v>37915.666666666664</v>
      </c>
      <c r="C37" s="119">
        <v>37917.575</v>
      </c>
      <c r="D37" s="116">
        <f>(C37-B37)*24</f>
        <v>45.79999999998836</v>
      </c>
      <c r="E37" s="115" t="s">
        <v>87</v>
      </c>
      <c r="F37" s="117"/>
      <c r="G37" s="120"/>
      <c r="H37" s="119">
        <v>37917.575</v>
      </c>
      <c r="I37" s="119">
        <v>37917.65277777778</v>
      </c>
      <c r="J37" s="116">
        <f>(I37-H37)*24</f>
        <v>1.866666666814126</v>
      </c>
      <c r="K37" s="116"/>
      <c r="L37" s="121"/>
      <c r="M37" s="122"/>
      <c r="N37" s="122"/>
      <c r="O37" s="123"/>
      <c r="P37" s="115"/>
      <c r="Q37" s="70">
        <f t="shared" si="8"/>
      </c>
      <c r="R37" s="12">
        <f t="shared" si="9"/>
      </c>
      <c r="S37" s="12">
        <f t="shared" si="10"/>
      </c>
      <c r="T37" s="61">
        <f t="shared" si="11"/>
        <v>0</v>
      </c>
      <c r="U37" s="3"/>
      <c r="V37" s="3"/>
      <c r="W37" s="3"/>
    </row>
    <row r="38" spans="1:23" s="118" customFormat="1" ht="12.75">
      <c r="A38" s="114"/>
      <c r="B38" s="119"/>
      <c r="C38" s="119"/>
      <c r="D38" s="116"/>
      <c r="E38" s="115"/>
      <c r="F38" s="108">
        <v>104623</v>
      </c>
      <c r="G38" s="63"/>
      <c r="H38" s="64">
        <v>37917.575</v>
      </c>
      <c r="I38" s="64">
        <v>37917.61944444444</v>
      </c>
      <c r="J38" s="65"/>
      <c r="K38" s="65">
        <f>(I38-H38)*24-0.01</f>
        <v>1.0566666666511446</v>
      </c>
      <c r="L38" s="109" t="s">
        <v>42</v>
      </c>
      <c r="M38" s="82" t="s">
        <v>42</v>
      </c>
      <c r="N38" s="82" t="s">
        <v>42</v>
      </c>
      <c r="O38" s="110" t="s">
        <v>28</v>
      </c>
      <c r="P38" s="66" t="s">
        <v>88</v>
      </c>
      <c r="Q38" s="70">
        <f t="shared" si="8"/>
        <v>1</v>
      </c>
      <c r="R38" s="12">
        <f t="shared" si="9"/>
      </c>
      <c r="S38" s="12">
        <f t="shared" si="10"/>
      </c>
      <c r="T38" s="61">
        <f t="shared" si="11"/>
        <v>1</v>
      </c>
      <c r="U38" s="3"/>
      <c r="V38" s="3"/>
      <c r="W38" s="3"/>
    </row>
    <row r="39" spans="1:23" s="118" customFormat="1" ht="12.75" customHeight="1">
      <c r="A39" s="114"/>
      <c r="B39" s="119"/>
      <c r="C39" s="119"/>
      <c r="D39" s="116"/>
      <c r="E39" s="115"/>
      <c r="F39" s="111">
        <v>104623</v>
      </c>
      <c r="G39" s="67"/>
      <c r="H39" s="68">
        <v>37917.61944444444</v>
      </c>
      <c r="I39" s="68">
        <v>37917.65277777778</v>
      </c>
      <c r="J39" s="69"/>
      <c r="K39" s="69">
        <f>(I39-H39)*24+0.01</f>
        <v>0.8100000001629815</v>
      </c>
      <c r="L39" s="112" t="s">
        <v>40</v>
      </c>
      <c r="M39" s="83" t="s">
        <v>40</v>
      </c>
      <c r="N39" s="83" t="s">
        <v>40</v>
      </c>
      <c r="O39" s="113" t="s">
        <v>39</v>
      </c>
      <c r="P39" s="138" t="s">
        <v>89</v>
      </c>
      <c r="Q39" s="70">
        <f t="shared" si="8"/>
      </c>
      <c r="R39" s="12">
        <f t="shared" si="9"/>
      </c>
      <c r="S39" s="12">
        <f t="shared" si="10"/>
        <v>1</v>
      </c>
      <c r="T39" s="61">
        <f t="shared" si="11"/>
        <v>1</v>
      </c>
      <c r="U39" s="3"/>
      <c r="V39" s="3"/>
      <c r="W39" s="3"/>
    </row>
    <row r="40" spans="1:23" s="118" customFormat="1" ht="12.75">
      <c r="A40" s="48">
        <v>30</v>
      </c>
      <c r="B40" s="49">
        <v>37917.65277777778</v>
      </c>
      <c r="C40" s="49">
        <v>37921.33263888889</v>
      </c>
      <c r="D40" s="47">
        <f>(C40-B40)*24+1</f>
        <v>89.31666666659294</v>
      </c>
      <c r="E40" s="50" t="s">
        <v>49</v>
      </c>
      <c r="F40" s="56"/>
      <c r="G40" s="53"/>
      <c r="H40" s="49">
        <v>37921.33263888889</v>
      </c>
      <c r="I40" s="49">
        <v>37921.33263888889</v>
      </c>
      <c r="J40" s="47">
        <f>(I40-H40)*24</f>
        <v>0</v>
      </c>
      <c r="K40" s="47"/>
      <c r="L40" s="79" t="s">
        <v>26</v>
      </c>
      <c r="M40" s="80"/>
      <c r="N40" s="80"/>
      <c r="O40" s="81"/>
      <c r="P40" s="50"/>
      <c r="Q40" s="104">
        <f t="shared" si="8"/>
      </c>
      <c r="R40" s="105">
        <f t="shared" si="9"/>
        <v>1</v>
      </c>
      <c r="S40" s="105">
        <f t="shared" si="10"/>
      </c>
      <c r="T40" s="106">
        <f t="shared" si="11"/>
        <v>1</v>
      </c>
      <c r="U40" s="3"/>
      <c r="V40" s="3"/>
      <c r="W40" s="3"/>
    </row>
    <row r="41" spans="1:23" s="118" customFormat="1" ht="12.75">
      <c r="A41" s="95"/>
      <c r="B41" s="96"/>
      <c r="C41" s="96"/>
      <c r="D41" s="97">
        <f>SUM(D37:D40)</f>
        <v>135.1166666665813</v>
      </c>
      <c r="E41" s="98"/>
      <c r="F41" s="99"/>
      <c r="G41" s="100"/>
      <c r="H41" s="96"/>
      <c r="I41" s="96"/>
      <c r="J41" s="97">
        <f>SUM(J37:J40)</f>
        <v>1.866666666814126</v>
      </c>
      <c r="K41" s="97">
        <f>SUM(K37:K40)</f>
        <v>1.866666666814126</v>
      </c>
      <c r="L41" s="101"/>
      <c r="M41" s="102"/>
      <c r="N41" s="102"/>
      <c r="O41" s="103"/>
      <c r="P41" s="98"/>
      <c r="Q41" s="70">
        <f t="shared" si="8"/>
      </c>
      <c r="R41" s="12">
        <f t="shared" si="9"/>
      </c>
      <c r="S41" s="12">
        <f t="shared" si="10"/>
      </c>
      <c r="T41" s="61">
        <f t="shared" si="11"/>
        <v>0</v>
      </c>
      <c r="U41" s="3"/>
      <c r="V41" s="3"/>
      <c r="W41" s="3"/>
    </row>
    <row r="42" spans="1:23" s="118" customFormat="1" ht="12.75">
      <c r="A42" s="114">
        <v>31</v>
      </c>
      <c r="B42" s="119">
        <v>37923.333333333336</v>
      </c>
      <c r="C42" s="119">
        <v>37925.18402777778</v>
      </c>
      <c r="D42" s="116">
        <f>(C42-B42)*24</f>
        <v>44.41666666668607</v>
      </c>
      <c r="E42" s="115" t="s">
        <v>90</v>
      </c>
      <c r="F42" s="117">
        <v>104630</v>
      </c>
      <c r="G42" s="120"/>
      <c r="H42" s="119">
        <v>37925.18402777778</v>
      </c>
      <c r="I42" s="119">
        <v>37925.20138888889</v>
      </c>
      <c r="J42" s="116">
        <f>(I42-H42)*24</f>
        <v>0.41666666662786156</v>
      </c>
      <c r="K42" s="116">
        <f>(I42-H42)*24</f>
        <v>0.41666666662786156</v>
      </c>
      <c r="L42" s="121" t="s">
        <v>40</v>
      </c>
      <c r="M42" s="122" t="s">
        <v>40</v>
      </c>
      <c r="N42" s="122" t="s">
        <v>40</v>
      </c>
      <c r="O42" s="123" t="s">
        <v>28</v>
      </c>
      <c r="P42" s="115" t="s">
        <v>91</v>
      </c>
      <c r="Q42" s="70">
        <f t="shared" si="8"/>
        <v>1</v>
      </c>
      <c r="R42" s="12">
        <f t="shared" si="9"/>
      </c>
      <c r="S42" s="12">
        <f t="shared" si="10"/>
      </c>
      <c r="T42" s="61">
        <f t="shared" si="11"/>
        <v>1</v>
      </c>
      <c r="U42" s="3"/>
      <c r="V42" s="3"/>
      <c r="W42" s="3"/>
    </row>
    <row r="43" spans="1:23" s="118" customFormat="1" ht="12.75">
      <c r="A43" s="48">
        <v>32</v>
      </c>
      <c r="B43" s="49">
        <v>37925.20138888889</v>
      </c>
      <c r="C43" s="49">
        <v>37928.665972222225</v>
      </c>
      <c r="D43" s="47">
        <f>(C43-B43)*24</f>
        <v>83.15000000002328</v>
      </c>
      <c r="E43" s="50" t="s">
        <v>49</v>
      </c>
      <c r="F43" s="56"/>
      <c r="G43" s="53"/>
      <c r="H43" s="49">
        <v>37928.665972222225</v>
      </c>
      <c r="I43" s="49">
        <v>37928.665972222225</v>
      </c>
      <c r="J43" s="47">
        <f>(I43-H43)*24</f>
        <v>0</v>
      </c>
      <c r="K43" s="47">
        <f>(I43-H43)*24</f>
        <v>0</v>
      </c>
      <c r="L43" s="79" t="s">
        <v>26</v>
      </c>
      <c r="M43" s="80"/>
      <c r="N43" s="80"/>
      <c r="O43" s="81"/>
      <c r="P43" s="50"/>
      <c r="Q43" s="70">
        <f t="shared" si="8"/>
      </c>
      <c r="R43" s="12">
        <f t="shared" si="9"/>
        <v>1</v>
      </c>
      <c r="S43" s="12">
        <f t="shared" si="10"/>
      </c>
      <c r="T43" s="61">
        <f t="shared" si="11"/>
        <v>1</v>
      </c>
      <c r="U43" s="3"/>
      <c r="V43" s="3"/>
      <c r="W43" s="3"/>
    </row>
    <row r="44" spans="1:23" s="118" customFormat="1" ht="12.75">
      <c r="A44" s="95"/>
      <c r="B44" s="96"/>
      <c r="C44" s="96"/>
      <c r="D44" s="97">
        <f>SUM(D42:D43)</f>
        <v>127.56666666670935</v>
      </c>
      <c r="E44" s="98"/>
      <c r="F44" s="99"/>
      <c r="G44" s="100"/>
      <c r="H44" s="96"/>
      <c r="I44" s="96"/>
      <c r="J44" s="97">
        <f>SUM(J42:J43)</f>
        <v>0.41666666662786156</v>
      </c>
      <c r="K44" s="97">
        <f>SUM(K42:K43)</f>
        <v>0.41666666662786156</v>
      </c>
      <c r="L44" s="101"/>
      <c r="M44" s="102"/>
      <c r="N44" s="102"/>
      <c r="O44" s="103"/>
      <c r="P44" s="98"/>
      <c r="Q44" s="70">
        <f t="shared" si="8"/>
      </c>
      <c r="R44" s="12">
        <f t="shared" si="9"/>
      </c>
      <c r="S44" s="12">
        <f t="shared" si="10"/>
      </c>
      <c r="T44" s="61">
        <f t="shared" si="11"/>
        <v>0</v>
      </c>
      <c r="U44" s="3"/>
      <c r="V44" s="3"/>
      <c r="W44" s="3"/>
    </row>
    <row r="45" spans="1:23" s="118" customFormat="1" ht="12.75">
      <c r="A45" s="114">
        <v>33</v>
      </c>
      <c r="B45" s="119">
        <v>37929.333333333336</v>
      </c>
      <c r="C45" s="119">
        <v>37929.683333333334</v>
      </c>
      <c r="D45" s="116">
        <f>(C45-B45)*24</f>
        <v>8.399999999965075</v>
      </c>
      <c r="E45" s="115" t="s">
        <v>92</v>
      </c>
      <c r="F45" s="117">
        <v>104634</v>
      </c>
      <c r="G45" s="120"/>
      <c r="H45" s="119">
        <v>37929.683333333334</v>
      </c>
      <c r="I45" s="119">
        <v>37929.69513888889</v>
      </c>
      <c r="J45" s="116">
        <f>(I45-H45)*24</f>
        <v>0.28333333338378</v>
      </c>
      <c r="K45" s="116">
        <f>(I45-H45)*24</f>
        <v>0.28333333338378</v>
      </c>
      <c r="L45" s="121" t="s">
        <v>59</v>
      </c>
      <c r="M45" s="122" t="s">
        <v>45</v>
      </c>
      <c r="N45" s="122" t="s">
        <v>50</v>
      </c>
      <c r="O45" s="123" t="s">
        <v>28</v>
      </c>
      <c r="P45" s="115" t="s">
        <v>92</v>
      </c>
      <c r="Q45" s="70">
        <f t="shared" si="8"/>
        <v>1</v>
      </c>
      <c r="R45" s="12">
        <f t="shared" si="9"/>
      </c>
      <c r="S45" s="12">
        <f t="shared" si="10"/>
      </c>
      <c r="T45" s="61">
        <f t="shared" si="11"/>
        <v>1</v>
      </c>
      <c r="U45" s="3"/>
      <c r="V45" s="3"/>
      <c r="W45" s="3"/>
    </row>
    <row r="46" spans="1:23" s="118" customFormat="1" ht="12.75">
      <c r="A46" s="48">
        <v>34</v>
      </c>
      <c r="B46" s="49">
        <v>37929.69513888889</v>
      </c>
      <c r="C46" s="49">
        <v>37933.99652777778</v>
      </c>
      <c r="D46" s="47">
        <f>(C46-B46)*24</f>
        <v>103.23333333333721</v>
      </c>
      <c r="E46" s="50" t="s">
        <v>93</v>
      </c>
      <c r="F46" s="56">
        <v>104639</v>
      </c>
      <c r="G46" s="53"/>
      <c r="H46" s="49">
        <v>37933.99652777778</v>
      </c>
      <c r="I46" s="49">
        <v>37934.010416666664</v>
      </c>
      <c r="J46" s="47">
        <f>(I46-H46)*24</f>
        <v>0.33333333319751546</v>
      </c>
      <c r="K46" s="47">
        <f>(I46-H46)*24</f>
        <v>0.33333333319751546</v>
      </c>
      <c r="L46" s="79" t="s">
        <v>4</v>
      </c>
      <c r="M46" s="80" t="s">
        <v>4</v>
      </c>
      <c r="N46" s="80" t="s">
        <v>4</v>
      </c>
      <c r="O46" s="81" t="s">
        <v>28</v>
      </c>
      <c r="P46" s="50" t="s">
        <v>94</v>
      </c>
      <c r="Q46" s="70">
        <f t="shared" si="8"/>
        <v>1</v>
      </c>
      <c r="R46" s="12">
        <f t="shared" si="9"/>
      </c>
      <c r="S46" s="12">
        <f t="shared" si="10"/>
      </c>
      <c r="T46" s="61">
        <f t="shared" si="11"/>
        <v>1</v>
      </c>
      <c r="U46" s="3"/>
      <c r="V46" s="3"/>
      <c r="W46" s="3"/>
    </row>
    <row r="47" spans="1:23" s="118" customFormat="1" ht="12.75">
      <c r="A47" s="114">
        <v>35</v>
      </c>
      <c r="B47" s="119">
        <v>37934.010416666664</v>
      </c>
      <c r="C47" s="119">
        <v>37934.06527777778</v>
      </c>
      <c r="D47" s="116">
        <f>(C47-B47)*24</f>
        <v>1.31666666676756</v>
      </c>
      <c r="E47" s="115" t="s">
        <v>95</v>
      </c>
      <c r="F47" s="117">
        <v>104640</v>
      </c>
      <c r="G47" s="120"/>
      <c r="H47" s="119">
        <v>37934.06527777778</v>
      </c>
      <c r="I47" s="119">
        <v>37934.47083333333</v>
      </c>
      <c r="J47" s="116">
        <f>(I47-H47)*24</f>
        <v>9.733333333279006</v>
      </c>
      <c r="K47" s="116">
        <f>(I47-H47)*24</f>
        <v>9.733333333279006</v>
      </c>
      <c r="L47" s="121" t="s">
        <v>96</v>
      </c>
      <c r="M47" s="122" t="s">
        <v>51</v>
      </c>
      <c r="N47" s="122" t="s">
        <v>97</v>
      </c>
      <c r="O47" s="123" t="s">
        <v>28</v>
      </c>
      <c r="P47" s="115" t="s">
        <v>95</v>
      </c>
      <c r="Q47" s="70">
        <f t="shared" si="8"/>
        <v>1</v>
      </c>
      <c r="R47" s="12">
        <f t="shared" si="9"/>
      </c>
      <c r="S47" s="12">
        <f t="shared" si="10"/>
      </c>
      <c r="T47" s="61">
        <f t="shared" si="11"/>
        <v>1</v>
      </c>
      <c r="U47" s="3"/>
      <c r="V47" s="3"/>
      <c r="W47" s="3"/>
    </row>
    <row r="48" spans="1:23" s="118" customFormat="1" ht="12.75">
      <c r="A48" s="48">
        <v>36</v>
      </c>
      <c r="B48" s="49">
        <v>37934.47083333333</v>
      </c>
      <c r="C48" s="49">
        <v>37935.00625</v>
      </c>
      <c r="D48" s="47">
        <f>(C48-B48)*24</f>
        <v>12.849999999976717</v>
      </c>
      <c r="E48" s="50" t="s">
        <v>98</v>
      </c>
      <c r="F48" s="56">
        <v>104641</v>
      </c>
      <c r="G48" s="53"/>
      <c r="H48" s="49">
        <v>37935.00625</v>
      </c>
      <c r="I48" s="49">
        <v>37935.27847222222</v>
      </c>
      <c r="J48" s="47">
        <f>(I48-H48)*24</f>
        <v>6.533333333325572</v>
      </c>
      <c r="K48" s="47">
        <f>(I48-H48)*24</f>
        <v>6.533333333325572</v>
      </c>
      <c r="L48" s="79" t="s">
        <v>96</v>
      </c>
      <c r="M48" s="80" t="s">
        <v>51</v>
      </c>
      <c r="N48" s="80" t="s">
        <v>97</v>
      </c>
      <c r="O48" s="81" t="s">
        <v>28</v>
      </c>
      <c r="P48" s="50" t="s">
        <v>95</v>
      </c>
      <c r="Q48" s="70">
        <f t="shared" si="8"/>
        <v>1</v>
      </c>
      <c r="R48" s="12">
        <f t="shared" si="9"/>
      </c>
      <c r="S48" s="12">
        <f t="shared" si="10"/>
      </c>
      <c r="T48" s="61">
        <f t="shared" si="11"/>
        <v>1</v>
      </c>
      <c r="U48" s="3"/>
      <c r="V48" s="3"/>
      <c r="W48" s="3"/>
    </row>
    <row r="49" spans="1:23" s="118" customFormat="1" ht="12.75">
      <c r="A49" s="114">
        <v>37</v>
      </c>
      <c r="B49" s="119">
        <v>37935.27847222222</v>
      </c>
      <c r="C49" s="119">
        <v>37935.37430555555</v>
      </c>
      <c r="D49" s="116">
        <f>(C49-B49)*24</f>
        <v>2.2999999999883585</v>
      </c>
      <c r="E49" s="115" t="s">
        <v>49</v>
      </c>
      <c r="F49" s="117"/>
      <c r="G49" s="120"/>
      <c r="H49" s="119">
        <v>37935.37430555555</v>
      </c>
      <c r="I49" s="119">
        <v>37935.37430555555</v>
      </c>
      <c r="J49" s="116">
        <f>(I49-H49)*24</f>
        <v>0</v>
      </c>
      <c r="K49" s="116">
        <f>(I49-H49)*24</f>
        <v>0</v>
      </c>
      <c r="L49" s="121" t="s">
        <v>26</v>
      </c>
      <c r="M49" s="122"/>
      <c r="N49" s="122"/>
      <c r="O49" s="123"/>
      <c r="P49" s="115"/>
      <c r="Q49" s="70">
        <f t="shared" si="8"/>
      </c>
      <c r="R49" s="12">
        <f t="shared" si="9"/>
        <v>1</v>
      </c>
      <c r="S49" s="12">
        <f t="shared" si="10"/>
      </c>
      <c r="T49" s="61">
        <f t="shared" si="11"/>
        <v>1</v>
      </c>
      <c r="U49" s="3"/>
      <c r="V49" s="3"/>
      <c r="W49" s="3"/>
    </row>
    <row r="50" spans="1:23" s="118" customFormat="1" ht="12.75">
      <c r="A50" s="95"/>
      <c r="B50" s="96"/>
      <c r="C50" s="96"/>
      <c r="D50" s="97">
        <f>SUM(D45:D49)</f>
        <v>128.10000000003492</v>
      </c>
      <c r="E50" s="98"/>
      <c r="F50" s="99"/>
      <c r="G50" s="100"/>
      <c r="H50" s="96"/>
      <c r="I50" s="96"/>
      <c r="J50" s="97">
        <f>SUM(J45:J49)</f>
        <v>16.883333333185874</v>
      </c>
      <c r="K50" s="97">
        <f>SUM(K45:K49)</f>
        <v>16.883333333185874</v>
      </c>
      <c r="L50" s="101"/>
      <c r="M50" s="102"/>
      <c r="N50" s="102"/>
      <c r="O50" s="103"/>
      <c r="P50" s="98"/>
      <c r="Q50" s="70">
        <f>IF($O50="Store Lost",1,"")</f>
      </c>
      <c r="R50" s="12">
        <f>IF($L50="Scheduled",1,"")</f>
      </c>
      <c r="S50" s="12">
        <f>IF($O50="Inhibits beam to user",1,"")</f>
      </c>
      <c r="T50" s="61">
        <f t="shared" si="11"/>
        <v>0</v>
      </c>
      <c r="U50" s="3"/>
      <c r="V50" s="3"/>
      <c r="W50" s="3"/>
    </row>
    <row r="51" spans="1:23" s="118" customFormat="1" ht="12" customHeight="1">
      <c r="A51" s="114">
        <v>39</v>
      </c>
      <c r="B51" s="119">
        <v>37937.333333333336</v>
      </c>
      <c r="C51" s="119">
        <v>37937.96805555555</v>
      </c>
      <c r="D51" s="116">
        <f>(C51-B51)*24</f>
        <v>15.233333333220799</v>
      </c>
      <c r="E51" s="115" t="s">
        <v>99</v>
      </c>
      <c r="F51" s="117">
        <v>104643</v>
      </c>
      <c r="G51" s="120"/>
      <c r="H51" s="119">
        <v>37937.96805555555</v>
      </c>
      <c r="I51" s="119">
        <v>37937.98472222222</v>
      </c>
      <c r="J51" s="116">
        <f>(I51-H51)*24</f>
        <v>0.4000000000814907</v>
      </c>
      <c r="K51" s="116">
        <f>(I51-H51)*24</f>
        <v>0.4000000000814907</v>
      </c>
      <c r="L51" s="121" t="s">
        <v>48</v>
      </c>
      <c r="M51" s="122" t="s">
        <v>48</v>
      </c>
      <c r="N51" s="122" t="s">
        <v>48</v>
      </c>
      <c r="O51" s="123" t="s">
        <v>28</v>
      </c>
      <c r="P51" s="115" t="s">
        <v>100</v>
      </c>
      <c r="Q51" s="70">
        <f t="shared" si="8"/>
        <v>1</v>
      </c>
      <c r="R51" s="12">
        <f t="shared" si="9"/>
      </c>
      <c r="S51" s="12">
        <f t="shared" si="10"/>
      </c>
      <c r="T51" s="61">
        <f>SUM(Q51:S51)</f>
        <v>1</v>
      </c>
      <c r="U51" s="3"/>
      <c r="V51" s="3"/>
      <c r="W51" s="3"/>
    </row>
    <row r="52" spans="1:23" s="118" customFormat="1" ht="12.75">
      <c r="A52" s="48">
        <v>41</v>
      </c>
      <c r="B52" s="49">
        <v>37937.98472222222</v>
      </c>
      <c r="C52" s="49">
        <v>37938.92847222222</v>
      </c>
      <c r="D52" s="47">
        <f>(C52-B52)*24</f>
        <v>22.649999999965075</v>
      </c>
      <c r="E52" s="50" t="s">
        <v>101</v>
      </c>
      <c r="F52" s="56">
        <v>104644</v>
      </c>
      <c r="G52" s="53"/>
      <c r="H52" s="49">
        <v>37938.92847222222</v>
      </c>
      <c r="I52" s="49">
        <v>37938.944444444445</v>
      </c>
      <c r="J52" s="47">
        <f>(I52-H52)*24</f>
        <v>0.3833333333604969</v>
      </c>
      <c r="K52" s="47">
        <f>(I52-H52)*24</f>
        <v>0.3833333333604969</v>
      </c>
      <c r="L52" s="79" t="s">
        <v>40</v>
      </c>
      <c r="M52" s="80" t="s">
        <v>40</v>
      </c>
      <c r="N52" s="80" t="s">
        <v>40</v>
      </c>
      <c r="O52" s="81" t="s">
        <v>28</v>
      </c>
      <c r="P52" s="50" t="s">
        <v>102</v>
      </c>
      <c r="Q52" s="70">
        <f t="shared" si="8"/>
        <v>1</v>
      </c>
      <c r="R52" s="12">
        <f t="shared" si="9"/>
      </c>
      <c r="S52" s="12">
        <f t="shared" si="10"/>
      </c>
      <c r="T52" s="61">
        <f>SUM(Q52:S52)</f>
        <v>1</v>
      </c>
      <c r="U52" s="3"/>
      <c r="V52" s="3"/>
      <c r="W52" s="3"/>
    </row>
    <row r="53" spans="1:23" s="118" customFormat="1" ht="12" customHeight="1">
      <c r="A53" s="114">
        <v>44</v>
      </c>
      <c r="B53" s="119">
        <v>37938.944444444445</v>
      </c>
      <c r="C53" s="119">
        <v>37942.54791666667</v>
      </c>
      <c r="D53" s="116">
        <f>(C53-B53)*24</f>
        <v>86.48333333339542</v>
      </c>
      <c r="E53" s="115" t="s">
        <v>103</v>
      </c>
      <c r="F53" s="117">
        <v>104647</v>
      </c>
      <c r="G53" s="120"/>
      <c r="H53" s="119">
        <v>37942.54791666667</v>
      </c>
      <c r="I53" s="119">
        <v>37942.58819444444</v>
      </c>
      <c r="J53" s="116">
        <f>(I53-H53)*24</f>
        <v>0.9666666664998047</v>
      </c>
      <c r="K53" s="116">
        <f>(I53-H53)*24</f>
        <v>0.9666666664998047</v>
      </c>
      <c r="L53" s="121" t="s">
        <v>66</v>
      </c>
      <c r="M53" s="122" t="s">
        <v>44</v>
      </c>
      <c r="N53" s="122" t="s">
        <v>67</v>
      </c>
      <c r="O53" s="123" t="s">
        <v>28</v>
      </c>
      <c r="P53" s="115" t="s">
        <v>104</v>
      </c>
      <c r="Q53" s="70">
        <f t="shared" si="8"/>
        <v>1</v>
      </c>
      <c r="R53" s="12">
        <f t="shared" si="9"/>
      </c>
      <c r="S53" s="12">
        <f t="shared" si="10"/>
      </c>
      <c r="T53" s="61">
        <f aca="true" t="shared" si="12" ref="T53:T66">SUM(Q53:S53)</f>
        <v>1</v>
      </c>
      <c r="U53" s="3"/>
      <c r="V53" s="3"/>
      <c r="W53" s="3"/>
    </row>
    <row r="54" spans="1:23" s="118" customFormat="1" ht="12.75">
      <c r="A54" s="48">
        <v>52</v>
      </c>
      <c r="B54" s="49">
        <v>37942.58819444444</v>
      </c>
      <c r="C54" s="49">
        <v>37943.33263888889</v>
      </c>
      <c r="D54" s="47">
        <f>(C54-B54)*24</f>
        <v>17.86666666675592</v>
      </c>
      <c r="E54" s="50" t="s">
        <v>49</v>
      </c>
      <c r="F54" s="56"/>
      <c r="G54" s="53"/>
      <c r="H54" s="49">
        <v>37943.33263888889</v>
      </c>
      <c r="I54" s="49">
        <v>37943.33263888889</v>
      </c>
      <c r="J54" s="47">
        <f>(I54-H54)*24</f>
        <v>0</v>
      </c>
      <c r="K54" s="47"/>
      <c r="L54" s="79" t="s">
        <v>26</v>
      </c>
      <c r="M54" s="80"/>
      <c r="N54" s="80" t="s">
        <v>40</v>
      </c>
      <c r="O54" s="81"/>
      <c r="P54" s="50"/>
      <c r="Q54" s="70">
        <f t="shared" si="8"/>
      </c>
      <c r="R54" s="12">
        <f t="shared" si="9"/>
        <v>1</v>
      </c>
      <c r="S54" s="12">
        <f t="shared" si="10"/>
      </c>
      <c r="T54" s="61">
        <f t="shared" si="12"/>
        <v>1</v>
      </c>
      <c r="U54" s="3"/>
      <c r="V54" s="3"/>
      <c r="W54" s="3"/>
    </row>
    <row r="55" spans="1:23" s="118" customFormat="1" ht="12.75">
      <c r="A55" s="95"/>
      <c r="B55" s="96"/>
      <c r="C55" s="96"/>
      <c r="D55" s="97">
        <f>SUM(D51:D54)</f>
        <v>142.2333333333372</v>
      </c>
      <c r="E55" s="98"/>
      <c r="F55" s="99"/>
      <c r="G55" s="100"/>
      <c r="H55" s="96"/>
      <c r="I55" s="96"/>
      <c r="J55" s="97">
        <f>SUM(J51:J54)</f>
        <v>1.7499999999417923</v>
      </c>
      <c r="K55" s="97">
        <f>SUM(K51:K54)</f>
        <v>1.7499999999417923</v>
      </c>
      <c r="L55" s="101"/>
      <c r="M55" s="102"/>
      <c r="N55" s="102"/>
      <c r="O55" s="103"/>
      <c r="P55" s="98"/>
      <c r="Q55" s="70">
        <f>IF($O55="Store Lost",1,"")</f>
      </c>
      <c r="R55" s="12">
        <f>IF($L55="Scheduled",1,"")</f>
      </c>
      <c r="S55" s="12">
        <f>IF($O55="Inhibits beam to user",1,"")</f>
      </c>
      <c r="T55" s="61">
        <f t="shared" si="12"/>
        <v>0</v>
      </c>
      <c r="U55" s="3"/>
      <c r="V55" s="3"/>
      <c r="W55" s="3"/>
    </row>
    <row r="56" spans="1:23" s="118" customFormat="1" ht="12" customHeight="1">
      <c r="A56" s="114">
        <v>54</v>
      </c>
      <c r="B56" s="119">
        <v>37943.666666666664</v>
      </c>
      <c r="C56" s="119">
        <v>37949.28958333333</v>
      </c>
      <c r="D56" s="116">
        <f>(C56-B56)*24</f>
        <v>134.95000000001164</v>
      </c>
      <c r="E56" s="115" t="s">
        <v>105</v>
      </c>
      <c r="F56" s="117"/>
      <c r="G56" s="120"/>
      <c r="H56" s="119">
        <v>37949.28958333333</v>
      </c>
      <c r="I56" s="119">
        <v>37949.44513888889</v>
      </c>
      <c r="J56" s="116">
        <f>(I56-H56)*24</f>
        <v>3.733333333453629</v>
      </c>
      <c r="K56" s="116"/>
      <c r="L56" s="121"/>
      <c r="M56" s="122"/>
      <c r="N56" s="122"/>
      <c r="O56" s="123"/>
      <c r="P56" s="115"/>
      <c r="Q56" s="70">
        <f t="shared" si="8"/>
      </c>
      <c r="R56" s="12">
        <f t="shared" si="9"/>
      </c>
      <c r="S56" s="12">
        <f t="shared" si="10"/>
      </c>
      <c r="T56" s="61">
        <f t="shared" si="12"/>
        <v>0</v>
      </c>
      <c r="U56" s="3"/>
      <c r="V56" s="3"/>
      <c r="W56" s="3"/>
    </row>
    <row r="57" spans="1:23" s="118" customFormat="1" ht="12.75">
      <c r="A57" s="114"/>
      <c r="B57" s="119"/>
      <c r="C57" s="119"/>
      <c r="D57" s="116"/>
      <c r="E57" s="115"/>
      <c r="F57" s="108">
        <v>104650</v>
      </c>
      <c r="G57" s="63"/>
      <c r="H57" s="64">
        <v>37949.28958333333</v>
      </c>
      <c r="I57" s="64">
        <v>37949.43263888889</v>
      </c>
      <c r="J57" s="65"/>
      <c r="K57" s="65">
        <f>(I57-H57)*24</f>
        <v>3.4333333333488554</v>
      </c>
      <c r="L57" s="109" t="s">
        <v>96</v>
      </c>
      <c r="M57" s="82" t="s">
        <v>51</v>
      </c>
      <c r="N57" s="82" t="s">
        <v>97</v>
      </c>
      <c r="O57" s="110" t="s">
        <v>28</v>
      </c>
      <c r="P57" s="66" t="s">
        <v>106</v>
      </c>
      <c r="Q57" s="70">
        <f t="shared" si="8"/>
        <v>1</v>
      </c>
      <c r="R57" s="12">
        <f t="shared" si="9"/>
      </c>
      <c r="S57" s="12">
        <f t="shared" si="10"/>
      </c>
      <c r="T57" s="61">
        <f t="shared" si="12"/>
        <v>1</v>
      </c>
      <c r="U57" s="3"/>
      <c r="V57" s="3"/>
      <c r="W57" s="3"/>
    </row>
    <row r="58" spans="1:23" s="118" customFormat="1" ht="12.75" customHeight="1">
      <c r="A58" s="114"/>
      <c r="B58" s="119"/>
      <c r="C58" s="119"/>
      <c r="D58" s="116"/>
      <c r="E58" s="115"/>
      <c r="F58" s="111">
        <v>104650</v>
      </c>
      <c r="G58" s="67"/>
      <c r="H58" s="68">
        <v>37949.43263888889</v>
      </c>
      <c r="I58" s="68">
        <v>37949.44513888889</v>
      </c>
      <c r="J58" s="69"/>
      <c r="K58" s="69">
        <f>(I58-H58)*24</f>
        <v>0.3000000001047738</v>
      </c>
      <c r="L58" s="112" t="s">
        <v>48</v>
      </c>
      <c r="M58" s="83" t="s">
        <v>48</v>
      </c>
      <c r="N58" s="83" t="s">
        <v>48</v>
      </c>
      <c r="O58" s="113" t="s">
        <v>39</v>
      </c>
      <c r="P58" s="138" t="s">
        <v>107</v>
      </c>
      <c r="Q58" s="70">
        <f t="shared" si="8"/>
      </c>
      <c r="R58" s="12">
        <f t="shared" si="9"/>
      </c>
      <c r="S58" s="12">
        <f t="shared" si="10"/>
        <v>1</v>
      </c>
      <c r="T58" s="61">
        <f t="shared" si="12"/>
        <v>1</v>
      </c>
      <c r="U58" s="3"/>
      <c r="V58" s="3"/>
      <c r="W58" s="3"/>
    </row>
    <row r="59" spans="1:23" s="118" customFormat="1" ht="12.75">
      <c r="A59" s="48">
        <v>55</v>
      </c>
      <c r="B59" s="49">
        <v>37949.44513888889</v>
      </c>
      <c r="C59" s="49">
        <v>37949.60902777778</v>
      </c>
      <c r="D59" s="47">
        <f>(C59-B59)*24</f>
        <v>3.93333333323244</v>
      </c>
      <c r="E59" s="50" t="s">
        <v>108</v>
      </c>
      <c r="F59" s="56">
        <v>104651</v>
      </c>
      <c r="G59" s="53"/>
      <c r="H59" s="49">
        <v>37949.60902777778</v>
      </c>
      <c r="I59" s="49">
        <v>37949.6375</v>
      </c>
      <c r="J59" s="47">
        <f>(I59-H59)*24</f>
        <v>0.6833333332906477</v>
      </c>
      <c r="K59" s="47">
        <f>(I59-H59)*24</f>
        <v>0.6833333332906477</v>
      </c>
      <c r="L59" s="79" t="s">
        <v>42</v>
      </c>
      <c r="M59" s="80" t="s">
        <v>42</v>
      </c>
      <c r="N59" s="80" t="s">
        <v>42</v>
      </c>
      <c r="O59" s="81" t="s">
        <v>28</v>
      </c>
      <c r="P59" s="50" t="s">
        <v>109</v>
      </c>
      <c r="Q59" s="70">
        <f t="shared" si="8"/>
        <v>1</v>
      </c>
      <c r="R59" s="12">
        <f t="shared" si="9"/>
      </c>
      <c r="S59" s="12">
        <f t="shared" si="10"/>
      </c>
      <c r="T59" s="61">
        <f t="shared" si="12"/>
        <v>1</v>
      </c>
      <c r="U59" s="3"/>
      <c r="V59" s="3"/>
      <c r="W59" s="3"/>
    </row>
    <row r="60" spans="1:23" s="118" customFormat="1" ht="12" customHeight="1">
      <c r="A60" s="114">
        <v>56</v>
      </c>
      <c r="B60" s="119">
        <v>37949.6375</v>
      </c>
      <c r="C60" s="119">
        <v>37950.33263888889</v>
      </c>
      <c r="D60" s="116">
        <f>(C60-B60)*24</f>
        <v>16.683333333407063</v>
      </c>
      <c r="E60" s="115" t="s">
        <v>49</v>
      </c>
      <c r="F60" s="117"/>
      <c r="G60" s="120"/>
      <c r="H60" s="119">
        <v>37950.33263888889</v>
      </c>
      <c r="I60" s="119">
        <v>37950.33263888889</v>
      </c>
      <c r="J60" s="116">
        <f>(I60-H60)*24</f>
        <v>0</v>
      </c>
      <c r="K60" s="116">
        <f>(I60-H60)*24</f>
        <v>0</v>
      </c>
      <c r="L60" s="121" t="s">
        <v>26</v>
      </c>
      <c r="M60" s="122"/>
      <c r="N60" s="122"/>
      <c r="O60" s="123"/>
      <c r="P60" s="115"/>
      <c r="Q60" s="70">
        <f t="shared" si="8"/>
      </c>
      <c r="R60" s="12">
        <f t="shared" si="9"/>
        <v>1</v>
      </c>
      <c r="S60" s="12">
        <f t="shared" si="10"/>
      </c>
      <c r="T60" s="61">
        <f t="shared" si="12"/>
        <v>1</v>
      </c>
      <c r="U60" s="3"/>
      <c r="V60" s="3"/>
      <c r="W60" s="3"/>
    </row>
    <row r="61" spans="1:23" s="118" customFormat="1" ht="12.75">
      <c r="A61" s="95"/>
      <c r="B61" s="96"/>
      <c r="C61" s="96"/>
      <c r="D61" s="97">
        <f>SUM(D56:D60)</f>
        <v>155.56666666665114</v>
      </c>
      <c r="E61" s="98"/>
      <c r="F61" s="99"/>
      <c r="G61" s="100"/>
      <c r="H61" s="96"/>
      <c r="I61" s="96"/>
      <c r="J61" s="97">
        <f>SUM(J56:J60)</f>
        <v>4.416666666744277</v>
      </c>
      <c r="K61" s="97">
        <f>SUM(K56:K60)</f>
        <v>4.416666666744277</v>
      </c>
      <c r="L61" s="101"/>
      <c r="M61" s="102"/>
      <c r="N61" s="102"/>
      <c r="O61" s="103"/>
      <c r="P61" s="98"/>
      <c r="Q61" s="70">
        <f t="shared" si="8"/>
      </c>
      <c r="R61" s="12">
        <f t="shared" si="9"/>
      </c>
      <c r="S61" s="12">
        <f t="shared" si="10"/>
      </c>
      <c r="T61" s="61">
        <f t="shared" si="12"/>
        <v>0</v>
      </c>
      <c r="U61" s="3"/>
      <c r="V61" s="3"/>
      <c r="W61" s="3"/>
    </row>
    <row r="62" spans="1:23" s="118" customFormat="1" ht="12.75">
      <c r="A62" s="114">
        <v>57</v>
      </c>
      <c r="B62" s="119">
        <v>37950.666666666664</v>
      </c>
      <c r="C62" s="119">
        <v>37951.99930555555</v>
      </c>
      <c r="D62" s="116">
        <f>(C62-B62)*24</f>
        <v>31.983333333337214</v>
      </c>
      <c r="E62" s="115" t="s">
        <v>49</v>
      </c>
      <c r="F62" s="117"/>
      <c r="G62" s="120"/>
      <c r="H62" s="119">
        <v>37951.99930555555</v>
      </c>
      <c r="I62" s="119">
        <v>37951.99930555555</v>
      </c>
      <c r="J62" s="116">
        <f>(I62-H62)*24</f>
        <v>0</v>
      </c>
      <c r="K62" s="116">
        <f>(I62-H62)*24</f>
        <v>0</v>
      </c>
      <c r="L62" s="121" t="s">
        <v>26</v>
      </c>
      <c r="M62" s="122"/>
      <c r="N62" s="122"/>
      <c r="O62" s="123"/>
      <c r="P62" s="115"/>
      <c r="Q62" s="70">
        <f t="shared" si="8"/>
      </c>
      <c r="R62" s="12">
        <f t="shared" si="9"/>
        <v>1</v>
      </c>
      <c r="S62" s="12">
        <f t="shared" si="10"/>
      </c>
      <c r="T62" s="61">
        <f t="shared" si="12"/>
        <v>1</v>
      </c>
      <c r="U62" s="3"/>
      <c r="V62" s="3"/>
      <c r="W62" s="3"/>
    </row>
    <row r="63" spans="1:23" s="118" customFormat="1" ht="12.75">
      <c r="A63" s="95"/>
      <c r="B63" s="96"/>
      <c r="C63" s="96"/>
      <c r="D63" s="97">
        <f>SUM(D62:D62)</f>
        <v>31.983333333337214</v>
      </c>
      <c r="E63" s="98"/>
      <c r="F63" s="99"/>
      <c r="G63" s="100"/>
      <c r="H63" s="96"/>
      <c r="I63" s="96"/>
      <c r="J63" s="97">
        <f>SUM(J62:J62)</f>
        <v>0</v>
      </c>
      <c r="K63" s="97">
        <f>SUM(K62:K62)</f>
        <v>0</v>
      </c>
      <c r="L63" s="101"/>
      <c r="M63" s="102"/>
      <c r="N63" s="102"/>
      <c r="O63" s="103"/>
      <c r="P63" s="98"/>
      <c r="Q63" s="70">
        <f t="shared" si="8"/>
      </c>
      <c r="R63" s="12">
        <f t="shared" si="9"/>
      </c>
      <c r="S63" s="12">
        <f t="shared" si="10"/>
      </c>
      <c r="T63" s="61">
        <f t="shared" si="12"/>
        <v>0</v>
      </c>
      <c r="U63" s="3"/>
      <c r="V63" s="3"/>
      <c r="W63" s="3"/>
    </row>
    <row r="64" spans="1:23" s="118" customFormat="1" ht="12.75">
      <c r="A64" s="114">
        <v>58</v>
      </c>
      <c r="B64" s="119">
        <v>37953.333333333336</v>
      </c>
      <c r="C64" s="119">
        <v>37954.169444444444</v>
      </c>
      <c r="D64" s="116">
        <f>(C64-B64)*24</f>
        <v>20.066666666592937</v>
      </c>
      <c r="E64" s="115" t="s">
        <v>110</v>
      </c>
      <c r="F64" s="117">
        <v>104656</v>
      </c>
      <c r="G64" s="120"/>
      <c r="H64" s="119">
        <v>37954.169444444444</v>
      </c>
      <c r="I64" s="119">
        <v>37954.1875</v>
      </c>
      <c r="J64" s="116">
        <f>(I64-H64)*24</f>
        <v>0.4333333333488554</v>
      </c>
      <c r="K64" s="116">
        <f>(I64-H64)*24</f>
        <v>0.4333333333488554</v>
      </c>
      <c r="L64" s="121" t="s">
        <v>4</v>
      </c>
      <c r="M64" s="122" t="s">
        <v>4</v>
      </c>
      <c r="N64" s="122" t="s">
        <v>4</v>
      </c>
      <c r="O64" s="123" t="s">
        <v>28</v>
      </c>
      <c r="P64" s="115" t="s">
        <v>111</v>
      </c>
      <c r="Q64" s="70">
        <f t="shared" si="8"/>
        <v>1</v>
      </c>
      <c r="R64" s="12">
        <f t="shared" si="9"/>
      </c>
      <c r="S64" s="12">
        <f t="shared" si="10"/>
      </c>
      <c r="T64" s="61">
        <f t="shared" si="12"/>
        <v>1</v>
      </c>
      <c r="U64" s="3"/>
      <c r="V64" s="3"/>
      <c r="W64" s="3"/>
    </row>
    <row r="65" spans="1:23" s="118" customFormat="1" ht="12.75">
      <c r="A65" s="48">
        <v>59</v>
      </c>
      <c r="B65" s="49">
        <v>37954.1875</v>
      </c>
      <c r="C65" s="49">
        <v>37957.666666666664</v>
      </c>
      <c r="D65" s="47">
        <f>(C65-B65)*24</f>
        <v>83.49999999994179</v>
      </c>
      <c r="E65" s="50" t="s">
        <v>49</v>
      </c>
      <c r="F65" s="56"/>
      <c r="G65" s="53"/>
      <c r="H65" s="49">
        <v>37957.666666666664</v>
      </c>
      <c r="I65" s="49">
        <v>37957.666666666664</v>
      </c>
      <c r="J65" s="47">
        <f>(I65-H65)*24</f>
        <v>0</v>
      </c>
      <c r="K65" s="47">
        <f>(I65-H65)*24</f>
        <v>0</v>
      </c>
      <c r="L65" s="79" t="s">
        <v>26</v>
      </c>
      <c r="M65" s="80"/>
      <c r="N65" s="80"/>
      <c r="O65" s="81"/>
      <c r="P65" s="50"/>
      <c r="Q65" s="70">
        <f t="shared" si="8"/>
      </c>
      <c r="R65" s="12">
        <f t="shared" si="9"/>
        <v>1</v>
      </c>
      <c r="S65" s="12">
        <f t="shared" si="10"/>
      </c>
      <c r="T65" s="61">
        <f t="shared" si="12"/>
        <v>1</v>
      </c>
      <c r="U65" s="3"/>
      <c r="V65" s="3"/>
      <c r="W65" s="3"/>
    </row>
    <row r="66" spans="1:23" s="118" customFormat="1" ht="12.75">
      <c r="A66" s="95"/>
      <c r="B66" s="96"/>
      <c r="C66" s="96"/>
      <c r="D66" s="97">
        <f>SUM(D64:D65)</f>
        <v>103.56666666653473</v>
      </c>
      <c r="E66" s="98"/>
      <c r="F66" s="99"/>
      <c r="G66" s="100"/>
      <c r="H66" s="96"/>
      <c r="I66" s="96"/>
      <c r="J66" s="97">
        <f>SUM(J64:J65)</f>
        <v>0.4333333333488554</v>
      </c>
      <c r="K66" s="97">
        <f>SUM(K64:K65)</f>
        <v>0.4333333333488554</v>
      </c>
      <c r="L66" s="101"/>
      <c r="M66" s="102"/>
      <c r="N66" s="102"/>
      <c r="O66" s="103"/>
      <c r="P66" s="98"/>
      <c r="Q66" s="70">
        <f t="shared" si="8"/>
      </c>
      <c r="R66" s="12">
        <f t="shared" si="9"/>
      </c>
      <c r="S66" s="12">
        <f t="shared" si="10"/>
      </c>
      <c r="T66" s="61">
        <f t="shared" si="12"/>
        <v>0</v>
      </c>
      <c r="U66" s="3"/>
      <c r="V66" s="3"/>
      <c r="W66" s="3"/>
    </row>
    <row r="67" spans="1:23" s="118" customFormat="1" ht="12.75">
      <c r="A67" s="114">
        <v>64</v>
      </c>
      <c r="B67" s="119">
        <v>37959.333333333336</v>
      </c>
      <c r="C67" s="119">
        <v>37960.51458333333</v>
      </c>
      <c r="D67" s="116">
        <f>(C67-B67)*24</f>
        <v>28.3499999998603</v>
      </c>
      <c r="E67" s="115" t="s">
        <v>112</v>
      </c>
      <c r="F67" s="117">
        <v>104657</v>
      </c>
      <c r="G67" s="120"/>
      <c r="H67" s="119">
        <v>37960.51458333333</v>
      </c>
      <c r="I67" s="119">
        <v>37960.53333333333</v>
      </c>
      <c r="J67" s="116">
        <f>(I67-H67)*24</f>
        <v>0.4500000000698492</v>
      </c>
      <c r="K67" s="116">
        <f>(I67-H67)*24</f>
        <v>0.4500000000698492</v>
      </c>
      <c r="L67" s="121" t="s">
        <v>35</v>
      </c>
      <c r="M67" s="121" t="s">
        <v>35</v>
      </c>
      <c r="N67" s="121" t="s">
        <v>35</v>
      </c>
      <c r="O67" s="123" t="s">
        <v>28</v>
      </c>
      <c r="P67" s="115" t="s">
        <v>113</v>
      </c>
      <c r="Q67" s="70">
        <f t="shared" si="8"/>
        <v>1</v>
      </c>
      <c r="R67" s="12">
        <f t="shared" si="9"/>
      </c>
      <c r="S67" s="12">
        <f t="shared" si="10"/>
      </c>
      <c r="T67" s="61">
        <f aca="true" t="shared" si="13" ref="T67:T74">SUM(Q67:S67)</f>
        <v>1</v>
      </c>
      <c r="U67" s="3"/>
      <c r="V67" s="3"/>
      <c r="W67" s="3"/>
    </row>
    <row r="68" spans="1:23" s="118" customFormat="1" ht="12.75">
      <c r="A68" s="48">
        <v>65</v>
      </c>
      <c r="B68" s="49">
        <v>37960.53333333333</v>
      </c>
      <c r="C68" s="49">
        <v>37964.270833333336</v>
      </c>
      <c r="D68" s="47">
        <f>(C68-B68)*24</f>
        <v>89.70000000006985</v>
      </c>
      <c r="E68" s="50" t="s">
        <v>114</v>
      </c>
      <c r="F68" s="56">
        <v>104658</v>
      </c>
      <c r="G68" s="53"/>
      <c r="H68" s="49">
        <v>37964.270833333336</v>
      </c>
      <c r="I68" s="49">
        <v>37964.333333333336</v>
      </c>
      <c r="J68" s="47">
        <f>(I68-H68)*24</f>
        <v>1.5</v>
      </c>
      <c r="K68" s="47">
        <f>(I68-H68)*24</f>
        <v>1.5</v>
      </c>
      <c r="L68" s="79" t="s">
        <v>42</v>
      </c>
      <c r="M68" s="80" t="s">
        <v>42</v>
      </c>
      <c r="N68" s="80" t="s">
        <v>42</v>
      </c>
      <c r="O68" s="81" t="s">
        <v>28</v>
      </c>
      <c r="P68" s="50" t="s">
        <v>115</v>
      </c>
      <c r="Q68" s="70">
        <f t="shared" si="8"/>
        <v>1</v>
      </c>
      <c r="R68" s="12">
        <f t="shared" si="9"/>
      </c>
      <c r="S68" s="12">
        <f t="shared" si="10"/>
      </c>
      <c r="T68" s="61">
        <f t="shared" si="13"/>
        <v>1</v>
      </c>
      <c r="U68" s="3"/>
      <c r="V68" s="3"/>
      <c r="W68" s="3"/>
    </row>
    <row r="69" spans="1:23" s="118" customFormat="1" ht="12.75">
      <c r="A69" s="95"/>
      <c r="B69" s="96"/>
      <c r="C69" s="96"/>
      <c r="D69" s="97">
        <f>SUM(D67:D68)</f>
        <v>118.04999999993015</v>
      </c>
      <c r="E69" s="98"/>
      <c r="F69" s="99"/>
      <c r="G69" s="100"/>
      <c r="H69" s="96"/>
      <c r="I69" s="96"/>
      <c r="J69" s="97">
        <f>SUM(J67:J68)</f>
        <v>1.9500000000698492</v>
      </c>
      <c r="K69" s="97">
        <f>SUM(K67:K68)</f>
        <v>1.9500000000698492</v>
      </c>
      <c r="L69" s="101"/>
      <c r="M69" s="102"/>
      <c r="N69" s="102"/>
      <c r="O69" s="103"/>
      <c r="P69" s="98"/>
      <c r="Q69" s="70">
        <f t="shared" si="8"/>
      </c>
      <c r="R69" s="12">
        <f t="shared" si="9"/>
      </c>
      <c r="S69" s="12">
        <f t="shared" si="10"/>
      </c>
      <c r="T69" s="61">
        <f t="shared" si="13"/>
        <v>0</v>
      </c>
      <c r="U69" s="3"/>
      <c r="V69" s="3"/>
      <c r="W69" s="3"/>
    </row>
    <row r="70" spans="1:23" s="118" customFormat="1" ht="12.75">
      <c r="A70" s="114">
        <v>67</v>
      </c>
      <c r="B70" s="119">
        <v>37964.666666666664</v>
      </c>
      <c r="C70" s="119">
        <v>37964.94027777778</v>
      </c>
      <c r="D70" s="116">
        <f>(C70-B70)*24</f>
        <v>6.56666666676756</v>
      </c>
      <c r="E70" s="115" t="s">
        <v>116</v>
      </c>
      <c r="F70" s="117">
        <v>104662</v>
      </c>
      <c r="G70" s="120"/>
      <c r="H70" s="119">
        <v>37964.94027777778</v>
      </c>
      <c r="I70" s="119">
        <v>37964.964583333334</v>
      </c>
      <c r="J70" s="116">
        <f>(I70-H70)*24</f>
        <v>0.5833333333139308</v>
      </c>
      <c r="K70" s="116">
        <f>(I70-H70)*24</f>
        <v>0.5833333333139308</v>
      </c>
      <c r="L70" s="121" t="s">
        <v>120</v>
      </c>
      <c r="M70" s="122" t="s">
        <v>46</v>
      </c>
      <c r="N70" s="122" t="s">
        <v>119</v>
      </c>
      <c r="O70" s="123" t="s">
        <v>28</v>
      </c>
      <c r="P70" s="115"/>
      <c r="Q70" s="70">
        <f t="shared" si="8"/>
        <v>1</v>
      </c>
      <c r="R70" s="12">
        <f t="shared" si="9"/>
      </c>
      <c r="S70" s="12">
        <f t="shared" si="10"/>
      </c>
      <c r="T70" s="61">
        <f t="shared" si="13"/>
        <v>1</v>
      </c>
      <c r="U70" s="3"/>
      <c r="V70" s="3"/>
      <c r="W70" s="3"/>
    </row>
    <row r="71" spans="1:23" s="118" customFormat="1" ht="12.75">
      <c r="A71" s="48">
        <v>68</v>
      </c>
      <c r="B71" s="49">
        <v>37964.964583333334</v>
      </c>
      <c r="C71" s="49">
        <v>37966.89861111111</v>
      </c>
      <c r="D71" s="47">
        <f>(C71-B71)*24</f>
        <v>46.416666666569654</v>
      </c>
      <c r="E71" s="50" t="s">
        <v>117</v>
      </c>
      <c r="F71" s="56">
        <v>104665</v>
      </c>
      <c r="G71" s="53"/>
      <c r="H71" s="49">
        <v>37966.89861111111</v>
      </c>
      <c r="I71" s="49">
        <v>37966.927777777775</v>
      </c>
      <c r="J71" s="47">
        <f>(I71-H71)*24</f>
        <v>0.7000000000116415</v>
      </c>
      <c r="K71" s="47">
        <f>(I71-H71)*24</f>
        <v>0.7000000000116415</v>
      </c>
      <c r="L71" s="79" t="s">
        <v>66</v>
      </c>
      <c r="M71" s="80" t="s">
        <v>44</v>
      </c>
      <c r="N71" s="80" t="s">
        <v>67</v>
      </c>
      <c r="O71" s="81" t="s">
        <v>28</v>
      </c>
      <c r="P71" s="50" t="s">
        <v>117</v>
      </c>
      <c r="Q71" s="70">
        <f t="shared" si="8"/>
        <v>1</v>
      </c>
      <c r="R71" s="12">
        <f t="shared" si="9"/>
      </c>
      <c r="S71" s="12">
        <f t="shared" si="10"/>
      </c>
      <c r="T71" s="61">
        <f t="shared" si="13"/>
        <v>1</v>
      </c>
      <c r="U71" s="3"/>
      <c r="V71" s="3"/>
      <c r="W71" s="3"/>
    </row>
    <row r="72" spans="1:23" s="118" customFormat="1" ht="12.75">
      <c r="A72" s="114">
        <v>69</v>
      </c>
      <c r="B72" s="119">
        <v>37966.927777777775</v>
      </c>
      <c r="C72" s="119">
        <v>37968.22152777778</v>
      </c>
      <c r="D72" s="116">
        <f>(C72-B72)*24</f>
        <v>31.050000000104774</v>
      </c>
      <c r="E72" s="115" t="s">
        <v>118</v>
      </c>
      <c r="F72" s="117">
        <v>104666</v>
      </c>
      <c r="G72" s="120"/>
      <c r="H72" s="119">
        <v>37968.22152777778</v>
      </c>
      <c r="I72" s="119">
        <v>37968.275</v>
      </c>
      <c r="J72" s="116">
        <f>(I72-H72)*24</f>
        <v>1.2833333333255723</v>
      </c>
      <c r="K72" s="116">
        <f>(I72-H72)*24</f>
        <v>1.2833333333255723</v>
      </c>
      <c r="L72" s="121" t="s">
        <v>42</v>
      </c>
      <c r="M72" s="122" t="s">
        <v>42</v>
      </c>
      <c r="N72" s="122" t="s">
        <v>42</v>
      </c>
      <c r="O72" s="123" t="s">
        <v>28</v>
      </c>
      <c r="P72" s="115" t="s">
        <v>121</v>
      </c>
      <c r="Q72" s="70">
        <f t="shared" si="8"/>
        <v>1</v>
      </c>
      <c r="R72" s="12">
        <f t="shared" si="9"/>
      </c>
      <c r="S72" s="12">
        <f t="shared" si="10"/>
      </c>
      <c r="T72" s="61">
        <f t="shared" si="13"/>
        <v>1</v>
      </c>
      <c r="U72" s="3"/>
      <c r="V72" s="3"/>
      <c r="W72" s="3"/>
    </row>
    <row r="73" spans="1:23" s="118" customFormat="1" ht="12.75">
      <c r="A73" s="48">
        <v>70</v>
      </c>
      <c r="B73" s="49">
        <v>37968.275</v>
      </c>
      <c r="C73" s="49">
        <v>37970.665972222225</v>
      </c>
      <c r="D73" s="47">
        <f>(C73-B73)*24</f>
        <v>57.3833333333605</v>
      </c>
      <c r="E73" s="50" t="s">
        <v>49</v>
      </c>
      <c r="F73" s="56"/>
      <c r="G73" s="53"/>
      <c r="H73" s="49">
        <v>37970.665972222225</v>
      </c>
      <c r="I73" s="49">
        <v>37970.665972222225</v>
      </c>
      <c r="J73" s="47">
        <f>(I73-H73)*24</f>
        <v>0</v>
      </c>
      <c r="K73" s="47">
        <f>(I73-H73)*24</f>
        <v>0</v>
      </c>
      <c r="L73" s="79" t="s">
        <v>26</v>
      </c>
      <c r="M73" s="80"/>
      <c r="N73" s="80"/>
      <c r="O73" s="81"/>
      <c r="P73" s="50"/>
      <c r="Q73" s="70">
        <f t="shared" si="8"/>
      </c>
      <c r="R73" s="12">
        <f t="shared" si="9"/>
        <v>1</v>
      </c>
      <c r="S73" s="12">
        <f t="shared" si="10"/>
      </c>
      <c r="T73" s="61">
        <f t="shared" si="13"/>
        <v>1</v>
      </c>
      <c r="U73" s="3"/>
      <c r="V73" s="3"/>
      <c r="W73" s="3"/>
    </row>
    <row r="74" spans="1:23" s="118" customFormat="1" ht="12.75">
      <c r="A74" s="95"/>
      <c r="B74" s="96"/>
      <c r="C74" s="96"/>
      <c r="D74" s="97">
        <f>SUM(D70:D73)</f>
        <v>141.41666666680248</v>
      </c>
      <c r="E74" s="98"/>
      <c r="F74" s="99"/>
      <c r="G74" s="100"/>
      <c r="H74" s="96"/>
      <c r="I74" s="96"/>
      <c r="J74" s="97">
        <f>SUM(J70:J73)</f>
        <v>2.5666666666511446</v>
      </c>
      <c r="K74" s="97">
        <f>SUM(K70:K73)</f>
        <v>2.5666666666511446</v>
      </c>
      <c r="L74" s="101"/>
      <c r="M74" s="102"/>
      <c r="N74" s="102"/>
      <c r="O74" s="103"/>
      <c r="P74" s="98"/>
      <c r="Q74" s="70">
        <f t="shared" si="8"/>
      </c>
      <c r="R74" s="12">
        <f t="shared" si="9"/>
      </c>
      <c r="S74" s="12">
        <f t="shared" si="10"/>
      </c>
      <c r="T74" s="61">
        <f t="shared" si="13"/>
        <v>0</v>
      </c>
      <c r="U74" s="3"/>
      <c r="V74" s="3"/>
      <c r="W74" s="3"/>
    </row>
    <row r="75" spans="1:23" s="118" customFormat="1" ht="12.75">
      <c r="A75" s="114">
        <v>72</v>
      </c>
      <c r="B75" s="119">
        <v>37971.333333333336</v>
      </c>
      <c r="C75" s="119">
        <v>37977</v>
      </c>
      <c r="D75" s="116">
        <f>(C75-B75)*24</f>
        <v>135.9999999999418</v>
      </c>
      <c r="E75" s="115" t="s">
        <v>49</v>
      </c>
      <c r="F75" s="119"/>
      <c r="G75" s="120"/>
      <c r="H75" s="119">
        <v>37977</v>
      </c>
      <c r="I75" s="119">
        <v>37977</v>
      </c>
      <c r="J75" s="116">
        <f>(I75-H75)*24</f>
        <v>0</v>
      </c>
      <c r="K75" s="116">
        <f>(I75-H75)*24</f>
        <v>0</v>
      </c>
      <c r="L75" s="121" t="s">
        <v>26</v>
      </c>
      <c r="M75" s="122"/>
      <c r="N75" s="122"/>
      <c r="O75" s="123"/>
      <c r="P75" s="115"/>
      <c r="Q75" s="70">
        <f t="shared" si="8"/>
      </c>
      <c r="R75" s="12">
        <f t="shared" si="9"/>
        <v>1</v>
      </c>
      <c r="S75" s="12">
        <f t="shared" si="10"/>
      </c>
      <c r="T75" s="61">
        <f>SUM(Q75:S75)</f>
        <v>1</v>
      </c>
      <c r="U75" s="3"/>
      <c r="V75" s="3"/>
      <c r="W75" s="3"/>
    </row>
    <row r="76" spans="1:23" s="118" customFormat="1" ht="12.75">
      <c r="A76" s="95"/>
      <c r="B76" s="96"/>
      <c r="C76" s="96"/>
      <c r="D76" s="97">
        <f>SUM(D75:D75)</f>
        <v>135.9999999999418</v>
      </c>
      <c r="E76" s="98"/>
      <c r="F76" s="99"/>
      <c r="G76" s="100"/>
      <c r="H76" s="96"/>
      <c r="I76" s="96"/>
      <c r="J76" s="97">
        <f>SUM(J75:J75)</f>
        <v>0</v>
      </c>
      <c r="K76" s="97">
        <f>SUM(K75:K75)</f>
        <v>0</v>
      </c>
      <c r="L76" s="101"/>
      <c r="M76" s="102"/>
      <c r="N76" s="102"/>
      <c r="O76" s="103"/>
      <c r="P76" s="98"/>
      <c r="Q76" s="70">
        <f t="shared" si="8"/>
      </c>
      <c r="R76" s="12">
        <f t="shared" si="9"/>
      </c>
      <c r="S76" s="12">
        <f t="shared" si="10"/>
      </c>
      <c r="T76" s="61">
        <f>SUM(Q76:S76)</f>
        <v>0</v>
      </c>
      <c r="U76" s="3"/>
      <c r="V76" s="3"/>
      <c r="W76" s="3"/>
    </row>
    <row r="77" spans="1:23" s="118" customFormat="1" ht="12.75">
      <c r="A77" s="126"/>
      <c r="B77" s="62"/>
      <c r="C77" s="62"/>
      <c r="D77" s="127"/>
      <c r="E77" s="128"/>
      <c r="F77" s="129"/>
      <c r="G77" s="130"/>
      <c r="H77" s="62"/>
      <c r="I77" s="62"/>
      <c r="J77" s="127"/>
      <c r="K77" s="127"/>
      <c r="L77" s="131"/>
      <c r="M77" s="132"/>
      <c r="N77" s="132"/>
      <c r="O77" s="133"/>
      <c r="P77" s="128"/>
      <c r="Q77" s="3"/>
      <c r="R77" s="3"/>
      <c r="S77" s="3"/>
      <c r="T77" s="3"/>
      <c r="U77" s="3"/>
      <c r="V77" s="3"/>
      <c r="W77" s="3"/>
    </row>
    <row r="78" spans="1:18" ht="12.75">
      <c r="A78" s="29"/>
      <c r="B78" s="16"/>
      <c r="C78" s="16"/>
      <c r="D78" s="125"/>
      <c r="E78" s="14"/>
      <c r="F78" s="55"/>
      <c r="G78" s="52"/>
      <c r="K78" s="20"/>
      <c r="Q78" s="8"/>
      <c r="R78" s="1">
        <f>IF($P79="Store Lost",1,"")</f>
      </c>
    </row>
    <row r="79" spans="1:18" ht="12.75">
      <c r="A79" s="29"/>
      <c r="B79" s="16"/>
      <c r="C79" s="16"/>
      <c r="D79" s="7"/>
      <c r="E79" s="14"/>
      <c r="F79" s="55"/>
      <c r="G79" s="52"/>
      <c r="K79" s="20"/>
      <c r="Q79" s="8"/>
      <c r="R79" s="1">
        <f>IF($P80="Store Lost",1,"")</f>
      </c>
    </row>
    <row r="80" spans="1:18" ht="14.25" customHeight="1">
      <c r="A80" s="29"/>
      <c r="B80" s="16"/>
      <c r="C80" s="13" t="s">
        <v>17</v>
      </c>
      <c r="D80" s="40">
        <f>Q82</f>
        <v>29</v>
      </c>
      <c r="E80" s="14"/>
      <c r="F80" s="55"/>
      <c r="G80" s="52"/>
      <c r="H80" s="31"/>
      <c r="I80" s="31"/>
      <c r="J80" s="45" t="s">
        <v>10</v>
      </c>
      <c r="K80" s="72"/>
      <c r="L80" s="73"/>
      <c r="M80" s="74"/>
      <c r="N80" s="74"/>
      <c r="O80" s="86"/>
      <c r="P80" s="8"/>
      <c r="R80" s="1">
        <f>IF($L80="Scheduled",1,"")</f>
      </c>
    </row>
    <row r="81" spans="1:18" ht="12.75">
      <c r="A81" s="29"/>
      <c r="B81" s="16"/>
      <c r="C81" s="13" t="s">
        <v>20</v>
      </c>
      <c r="D81" s="40">
        <f>D82-D80</f>
        <v>12</v>
      </c>
      <c r="E81" s="14"/>
      <c r="F81" s="55"/>
      <c r="G81" s="52"/>
      <c r="H81" s="31"/>
      <c r="I81" s="31"/>
      <c r="J81" s="7" t="s">
        <v>11</v>
      </c>
      <c r="K81" s="34" t="s">
        <v>12</v>
      </c>
      <c r="L81" s="73"/>
      <c r="M81" s="74"/>
      <c r="N81" s="74"/>
      <c r="O81" s="86"/>
      <c r="P81" s="8"/>
      <c r="R81" s="1">
        <f>IF($L81="Scheduled",1,"")</f>
      </c>
    </row>
    <row r="82" spans="1:20" ht="13.5" thickBot="1">
      <c r="A82" s="29"/>
      <c r="B82" s="16"/>
      <c r="C82" s="13" t="s">
        <v>16</v>
      </c>
      <c r="D82" s="41">
        <f>COUNT(A6:A78)</f>
        <v>41</v>
      </c>
      <c r="E82" s="14"/>
      <c r="F82" s="55"/>
      <c r="G82" s="52"/>
      <c r="H82" s="31"/>
      <c r="I82" s="31"/>
      <c r="J82" s="25">
        <f>SUM(J6:J78)/2</f>
        <v>43.616666666872334</v>
      </c>
      <c r="K82" s="25">
        <f>SUM(K6:K78)/2</f>
        <v>43.616666666872334</v>
      </c>
      <c r="L82" s="73"/>
      <c r="M82" s="74"/>
      <c r="N82" s="74"/>
      <c r="O82" s="86"/>
      <c r="P82" s="8"/>
      <c r="Q82" s="41">
        <f>SUM(Q1:Q78)</f>
        <v>29</v>
      </c>
      <c r="R82" s="41">
        <f>SUM(R1:R78)</f>
        <v>12</v>
      </c>
      <c r="S82" s="41">
        <f>SUM(S1:S78)</f>
        <v>12</v>
      </c>
      <c r="T82" s="42">
        <f>SUM(Q82:S82)</f>
        <v>53</v>
      </c>
    </row>
    <row r="83" spans="1:19" ht="13.5" thickTop="1">
      <c r="A83" s="29"/>
      <c r="B83" s="16"/>
      <c r="C83" s="13"/>
      <c r="D83" s="7"/>
      <c r="E83" s="14"/>
      <c r="F83" s="55"/>
      <c r="G83" s="52"/>
      <c r="H83" s="31"/>
      <c r="I83" s="31"/>
      <c r="J83" s="7"/>
      <c r="K83" s="33"/>
      <c r="L83" s="73"/>
      <c r="M83" s="74"/>
      <c r="N83" s="74"/>
      <c r="O83" s="73"/>
      <c r="P83" s="8"/>
      <c r="Q83" s="1" t="s">
        <v>29</v>
      </c>
      <c r="R83" s="2" t="s">
        <v>26</v>
      </c>
      <c r="S83" s="1" t="s">
        <v>30</v>
      </c>
    </row>
    <row r="84" spans="1:20" ht="12.75">
      <c r="A84" s="29"/>
      <c r="B84" s="16"/>
      <c r="C84" s="13" t="s">
        <v>13</v>
      </c>
      <c r="D84" s="7">
        <f>SUM(D6:D78)/2+0.15</f>
        <v>1622.383333332988</v>
      </c>
      <c r="E84" s="18">
        <f>D84/24</f>
        <v>67.59930555554116</v>
      </c>
      <c r="F84" s="58" t="s">
        <v>41</v>
      </c>
      <c r="G84" s="52"/>
      <c r="H84" s="31"/>
      <c r="I84" s="31"/>
      <c r="J84" s="7"/>
      <c r="K84" s="33"/>
      <c r="L84" s="73"/>
      <c r="M84" s="74"/>
      <c r="N84" s="74"/>
      <c r="O84" s="73"/>
      <c r="P84" s="8"/>
      <c r="Q84" s="1">
        <f>IF($O86="Store Lost",1,"")</f>
      </c>
      <c r="T84" s="42">
        <f>T82+14</f>
        <v>67</v>
      </c>
    </row>
    <row r="85" spans="1:17" ht="12.75">
      <c r="A85" s="29"/>
      <c r="B85" s="16"/>
      <c r="C85" s="13" t="s">
        <v>14</v>
      </c>
      <c r="D85" s="7">
        <f>J82</f>
        <v>43.616666666872334</v>
      </c>
      <c r="E85" s="14" t="s">
        <v>34</v>
      </c>
      <c r="F85" s="55"/>
      <c r="G85" s="52"/>
      <c r="H85" s="31"/>
      <c r="I85" s="31"/>
      <c r="J85" s="7"/>
      <c r="K85" s="33"/>
      <c r="L85" s="73"/>
      <c r="M85" s="74"/>
      <c r="N85" s="74"/>
      <c r="O85" s="73"/>
      <c r="P85" s="8"/>
      <c r="Q85" s="1">
        <f>IF($O87="Store Lost",1,"")</f>
      </c>
    </row>
    <row r="86" spans="1:29" ht="13.5" thickBot="1">
      <c r="A86" s="29"/>
      <c r="B86" s="16"/>
      <c r="C86" s="13" t="s">
        <v>15</v>
      </c>
      <c r="D86" s="25">
        <f>SUM(D84:D85)</f>
        <v>1665.9999999998604</v>
      </c>
      <c r="E86" s="18"/>
      <c r="F86" s="55"/>
      <c r="G86" s="52"/>
      <c r="H86" s="31"/>
      <c r="I86" s="31"/>
      <c r="J86" s="7"/>
      <c r="K86" s="33"/>
      <c r="L86" s="73"/>
      <c r="M86" s="74"/>
      <c r="N86" s="74"/>
      <c r="O86" s="73"/>
      <c r="P86" s="8"/>
      <c r="Q86" s="1">
        <f>IF($O88="Store Lost",1,"")</f>
      </c>
      <c r="AA86" s="3"/>
      <c r="AB86" s="3"/>
      <c r="AC86" s="3"/>
    </row>
    <row r="87" spans="1:18" ht="13.5" thickTop="1">
      <c r="A87" s="29"/>
      <c r="B87" s="16"/>
      <c r="C87" s="13"/>
      <c r="D87" s="26"/>
      <c r="E87" s="51"/>
      <c r="F87" s="55"/>
      <c r="G87" s="52"/>
      <c r="H87" s="7"/>
      <c r="I87" s="31"/>
      <c r="J87" s="7"/>
      <c r="K87" s="33"/>
      <c r="L87" s="73"/>
      <c r="M87" s="74"/>
      <c r="N87" s="74"/>
      <c r="O87" s="73"/>
      <c r="P87" s="8"/>
      <c r="Q87" s="43">
        <f>Q82+R82</f>
        <v>41</v>
      </c>
      <c r="R87" s="1">
        <f aca="true" t="shared" si="14" ref="R87:R103">IF($P89="Store Lost",1,"")</f>
      </c>
    </row>
    <row r="88" spans="1:26" ht="12.75">
      <c r="A88" s="29"/>
      <c r="B88" s="16"/>
      <c r="C88" s="13"/>
      <c r="D88" s="26"/>
      <c r="E88" s="14"/>
      <c r="F88" s="55"/>
      <c r="G88" s="52"/>
      <c r="H88" s="31"/>
      <c r="I88" s="31"/>
      <c r="J88" s="7"/>
      <c r="K88" s="33"/>
      <c r="L88" s="73"/>
      <c r="M88" s="74"/>
      <c r="N88" s="74"/>
      <c r="O88" s="73"/>
      <c r="P88" s="8"/>
      <c r="Q88" s="8"/>
      <c r="R88" s="1">
        <f t="shared" si="14"/>
      </c>
      <c r="S88" s="3"/>
      <c r="T88" s="3"/>
      <c r="U88" s="3"/>
      <c r="V88" s="3"/>
      <c r="W88" s="3"/>
      <c r="X88" s="3"/>
      <c r="Y88" s="3"/>
      <c r="Z88" s="3"/>
    </row>
    <row r="89" spans="1:18" ht="12.75">
      <c r="A89" s="29"/>
      <c r="B89" s="16"/>
      <c r="C89" s="13" t="s">
        <v>32</v>
      </c>
      <c r="D89" s="27">
        <f>IF(D80,D84/D80,D84)</f>
        <v>55.944252873551314</v>
      </c>
      <c r="E89" s="14"/>
      <c r="F89" s="55"/>
      <c r="G89" s="52"/>
      <c r="J89" s="32"/>
      <c r="K89" s="20"/>
      <c r="Q89" s="8"/>
      <c r="R89" s="1">
        <f t="shared" si="14"/>
      </c>
    </row>
    <row r="90" spans="1:18" ht="12.75">
      <c r="A90" s="29"/>
      <c r="B90" s="16"/>
      <c r="C90" s="13" t="s">
        <v>18</v>
      </c>
      <c r="D90" s="26">
        <f>IF(D80,24/D89,0)</f>
        <v>0.42899848987609673</v>
      </c>
      <c r="E90" s="139"/>
      <c r="F90" s="141"/>
      <c r="G90" s="140"/>
      <c r="K90" s="20"/>
      <c r="Q90" s="8"/>
      <c r="R90" s="1" t="e">
        <f>IF(#REF!="Store Lost",1,"")</f>
        <v>#REF!</v>
      </c>
    </row>
    <row r="91" spans="1:18" ht="12.75">
      <c r="A91" s="29"/>
      <c r="B91" s="16"/>
      <c r="C91" s="13" t="s">
        <v>19</v>
      </c>
      <c r="D91" s="36">
        <f>D84/D86</f>
        <v>0.9738195278109988</v>
      </c>
      <c r="E91" s="21"/>
      <c r="F91" s="55"/>
      <c r="G91" s="52"/>
      <c r="K91" s="20"/>
      <c r="Q91" s="8"/>
      <c r="R91" s="1">
        <f t="shared" si="14"/>
      </c>
    </row>
    <row r="92" spans="1:18" ht="12.75">
      <c r="A92" s="29"/>
      <c r="B92" s="16"/>
      <c r="C92" s="16"/>
      <c r="D92" s="7"/>
      <c r="E92" s="14"/>
      <c r="F92" s="55"/>
      <c r="G92" s="52"/>
      <c r="K92" s="20"/>
      <c r="P92" s="8"/>
      <c r="Q92" s="8"/>
      <c r="R92" s="1">
        <f t="shared" si="14"/>
      </c>
    </row>
    <row r="93" spans="1:18" ht="12.75">
      <c r="A93" s="29"/>
      <c r="B93" s="16"/>
      <c r="C93" s="16"/>
      <c r="D93" s="59"/>
      <c r="E93" s="14"/>
      <c r="F93" s="55"/>
      <c r="G93" s="52"/>
      <c r="K93" s="20"/>
      <c r="Q93" s="8"/>
      <c r="R93" s="1">
        <f t="shared" si="14"/>
      </c>
    </row>
    <row r="94" spans="1:18" ht="12.75">
      <c r="A94" s="29"/>
      <c r="B94" s="16"/>
      <c r="C94" s="16"/>
      <c r="D94" s="7"/>
      <c r="E94" s="14"/>
      <c r="F94" s="55"/>
      <c r="G94" s="52"/>
      <c r="K94" s="20"/>
      <c r="Q94" s="8"/>
      <c r="R94" s="1">
        <f t="shared" si="14"/>
      </c>
    </row>
    <row r="95" spans="1:18" ht="12.75">
      <c r="A95" s="29"/>
      <c r="B95" s="16"/>
      <c r="C95" s="16"/>
      <c r="D95" s="7"/>
      <c r="E95" s="14"/>
      <c r="F95" s="55"/>
      <c r="G95" s="52"/>
      <c r="K95" s="20"/>
      <c r="Q95" s="8"/>
      <c r="R95" s="1">
        <f t="shared" si="14"/>
      </c>
    </row>
    <row r="96" spans="1:18" ht="12.75">
      <c r="A96" s="29"/>
      <c r="B96" s="16"/>
      <c r="C96" s="16"/>
      <c r="D96" s="7"/>
      <c r="E96" s="14"/>
      <c r="F96" s="55"/>
      <c r="G96" s="52"/>
      <c r="K96" s="20"/>
      <c r="Q96" s="8"/>
      <c r="R96" s="1">
        <f t="shared" si="14"/>
      </c>
    </row>
    <row r="97" spans="1:18" ht="12.75">
      <c r="A97" s="29"/>
      <c r="B97" s="16"/>
      <c r="C97" s="16"/>
      <c r="D97" s="7"/>
      <c r="E97" s="14"/>
      <c r="F97" s="55"/>
      <c r="G97" s="52"/>
      <c r="K97" s="20"/>
      <c r="Q97" s="8"/>
      <c r="R97" s="1">
        <f t="shared" si="14"/>
      </c>
    </row>
    <row r="98" spans="1:18" ht="12.75">
      <c r="A98" s="29"/>
      <c r="B98" s="16"/>
      <c r="C98" s="16"/>
      <c r="D98" s="7"/>
      <c r="E98" s="14"/>
      <c r="F98" s="55"/>
      <c r="G98" s="52"/>
      <c r="K98" s="20"/>
      <c r="Q98" s="8"/>
      <c r="R98" s="1">
        <f t="shared" si="14"/>
      </c>
    </row>
    <row r="99" spans="1:29" s="5" customFormat="1" ht="13.5" thickBot="1">
      <c r="A99" s="29"/>
      <c r="B99" s="16"/>
      <c r="C99" s="16"/>
      <c r="D99" s="7"/>
      <c r="E99" s="14"/>
      <c r="F99" s="55"/>
      <c r="G99" s="52"/>
      <c r="H99" s="32"/>
      <c r="I99" s="32"/>
      <c r="J99" s="22"/>
      <c r="K99" s="20"/>
      <c r="L99" s="84"/>
      <c r="M99" s="85"/>
      <c r="N99" s="85"/>
      <c r="O99" s="84"/>
      <c r="P99" s="9"/>
      <c r="Q99" s="8"/>
      <c r="R99" s="1">
        <f t="shared" si="14"/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18" ht="12.75">
      <c r="A100" s="29"/>
      <c r="B100" s="16"/>
      <c r="C100" s="16"/>
      <c r="D100" s="7"/>
      <c r="E100" s="14"/>
      <c r="F100" s="55"/>
      <c r="G100" s="52"/>
      <c r="K100" s="20"/>
      <c r="Q100" s="8"/>
      <c r="R100" s="1">
        <f t="shared" si="14"/>
      </c>
    </row>
    <row r="101" spans="1:18" ht="12.75">
      <c r="A101" s="29"/>
      <c r="B101" s="16"/>
      <c r="C101" s="16"/>
      <c r="D101" s="7"/>
      <c r="E101" s="14"/>
      <c r="F101" s="55"/>
      <c r="G101" s="52"/>
      <c r="K101" s="20"/>
      <c r="Q101" s="8"/>
      <c r="R101" s="1">
        <f t="shared" si="14"/>
      </c>
    </row>
    <row r="102" spans="1:18" ht="12.75">
      <c r="A102" s="29"/>
      <c r="B102" s="16"/>
      <c r="C102" s="16"/>
      <c r="D102" s="7"/>
      <c r="E102" s="14"/>
      <c r="F102" s="55"/>
      <c r="G102" s="52"/>
      <c r="K102" s="20"/>
      <c r="Q102" s="8"/>
      <c r="R102" s="1">
        <f t="shared" si="14"/>
      </c>
    </row>
    <row r="103" spans="1:18" ht="12.75">
      <c r="A103" s="29"/>
      <c r="B103" s="16"/>
      <c r="C103" s="16"/>
      <c r="D103" s="7"/>
      <c r="E103" s="14"/>
      <c r="F103" s="55"/>
      <c r="G103" s="52"/>
      <c r="K103" s="20"/>
      <c r="Q103" s="8"/>
      <c r="R103" s="1">
        <f t="shared" si="14"/>
      </c>
    </row>
    <row r="104" spans="1:11" ht="12.75">
      <c r="A104" s="29"/>
      <c r="B104" s="16"/>
      <c r="C104" s="16"/>
      <c r="D104" s="7"/>
      <c r="E104" s="14"/>
      <c r="F104" s="55"/>
      <c r="G104" s="52"/>
      <c r="K104" s="20"/>
    </row>
    <row r="105" spans="1:11" ht="12.75">
      <c r="A105" s="29"/>
      <c r="B105" s="16"/>
      <c r="C105" s="16"/>
      <c r="D105" s="7"/>
      <c r="E105" s="14"/>
      <c r="F105" s="55"/>
      <c r="G105" s="52"/>
      <c r="K105" s="20"/>
    </row>
    <row r="106" spans="1:16" ht="12.75">
      <c r="A106" s="29"/>
      <c r="B106" s="16"/>
      <c r="C106" s="16"/>
      <c r="D106" s="7"/>
      <c r="E106" s="14"/>
      <c r="F106" s="55"/>
      <c r="G106" s="52"/>
      <c r="H106" s="31"/>
      <c r="I106" s="31"/>
      <c r="J106" s="7"/>
      <c r="K106" s="33"/>
      <c r="L106" s="73"/>
      <c r="M106" s="74"/>
      <c r="N106" s="74"/>
      <c r="O106" s="73"/>
      <c r="P106" s="8"/>
    </row>
    <row r="107" spans="1:16" ht="12.75">
      <c r="A107" s="29"/>
      <c r="B107" s="16"/>
      <c r="C107" s="16"/>
      <c r="E107" s="14"/>
      <c r="F107" s="55"/>
      <c r="G107" s="52"/>
      <c r="H107" s="31"/>
      <c r="I107" s="31"/>
      <c r="L107" s="73"/>
      <c r="M107" s="74"/>
      <c r="N107" s="74"/>
      <c r="O107" s="73"/>
      <c r="P107" s="8"/>
    </row>
    <row r="108" spans="1:29" s="4" customFormat="1" ht="13.5" thickBot="1">
      <c r="A108" s="29"/>
      <c r="B108" s="16"/>
      <c r="C108" s="16"/>
      <c r="D108" s="22"/>
      <c r="E108" s="14"/>
      <c r="F108" s="55"/>
      <c r="G108" s="52"/>
      <c r="H108" s="31"/>
      <c r="I108" s="31"/>
      <c r="J108" s="22"/>
      <c r="K108" s="35"/>
      <c r="L108" s="73"/>
      <c r="M108" s="74"/>
      <c r="N108" s="74"/>
      <c r="O108" s="73"/>
      <c r="P108" s="8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s="3" customFormat="1" ht="14.25" thickBot="1" thickTop="1">
      <c r="A109" s="29"/>
      <c r="B109" s="16"/>
      <c r="C109" s="16"/>
      <c r="D109" s="22"/>
      <c r="E109" s="14"/>
      <c r="F109" s="55"/>
      <c r="G109" s="52"/>
      <c r="H109" s="31"/>
      <c r="I109" s="31"/>
      <c r="J109" s="22"/>
      <c r="K109" s="35"/>
      <c r="L109" s="73"/>
      <c r="M109" s="74"/>
      <c r="N109" s="74"/>
      <c r="O109" s="73"/>
      <c r="P109" s="8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5"/>
      <c r="AC109" s="5"/>
    </row>
    <row r="110" spans="1:16" ht="12.75">
      <c r="A110" s="29"/>
      <c r="B110" s="16"/>
      <c r="C110" s="16"/>
      <c r="F110" s="55"/>
      <c r="G110" s="52"/>
      <c r="H110" s="31"/>
      <c r="I110" s="31"/>
      <c r="L110" s="73"/>
      <c r="M110" s="74"/>
      <c r="N110" s="74"/>
      <c r="O110" s="73"/>
      <c r="P110" s="8"/>
    </row>
    <row r="111" spans="2:26" ht="13.5" thickBot="1">
      <c r="B111" s="16"/>
      <c r="C111" s="16"/>
      <c r="F111" s="55"/>
      <c r="G111" s="52"/>
      <c r="H111" s="31"/>
      <c r="I111" s="31"/>
      <c r="L111" s="73"/>
      <c r="M111" s="74"/>
      <c r="N111" s="74"/>
      <c r="O111" s="73"/>
      <c r="P111" s="8"/>
      <c r="R111" s="5"/>
      <c r="S111" s="5"/>
      <c r="T111" s="5"/>
      <c r="U111" s="5"/>
      <c r="V111" s="5"/>
      <c r="W111" s="5"/>
      <c r="X111" s="5"/>
      <c r="Y111" s="5"/>
      <c r="Z111" s="5"/>
    </row>
    <row r="112" spans="2:16" ht="12.75">
      <c r="B112" s="16"/>
      <c r="C112" s="16"/>
      <c r="F112" s="55"/>
      <c r="G112" s="52"/>
      <c r="H112" s="31"/>
      <c r="I112" s="31"/>
      <c r="L112" s="73"/>
      <c r="M112" s="74"/>
      <c r="N112" s="74"/>
      <c r="O112" s="73"/>
      <c r="P112" s="8"/>
    </row>
    <row r="113" spans="2:17" ht="12.75">
      <c r="B113" s="16"/>
      <c r="C113" s="16"/>
      <c r="F113" s="55"/>
      <c r="G113" s="52"/>
      <c r="H113" s="31"/>
      <c r="I113" s="31"/>
      <c r="L113" s="73"/>
      <c r="M113" s="74"/>
      <c r="N113" s="74"/>
      <c r="O113" s="73"/>
      <c r="P113" s="8"/>
      <c r="Q113" s="1">
        <f aca="true" t="shared" si="15" ref="Q113:Q170">IF($O115="Store Lost",1,"")</f>
      </c>
    </row>
    <row r="114" spans="2:17" ht="12.75">
      <c r="B114" s="16"/>
      <c r="C114" s="16"/>
      <c r="F114" s="55"/>
      <c r="G114" s="52"/>
      <c r="H114" s="31"/>
      <c r="I114" s="31"/>
      <c r="L114" s="73"/>
      <c r="M114" s="74"/>
      <c r="N114" s="74"/>
      <c r="O114" s="73"/>
      <c r="P114" s="8"/>
      <c r="Q114" s="1">
        <f t="shared" si="15"/>
      </c>
    </row>
    <row r="115" spans="2:17" ht="12.75">
      <c r="B115" s="16"/>
      <c r="C115" s="16"/>
      <c r="Q115" s="1">
        <f t="shared" si="15"/>
      </c>
    </row>
    <row r="116" ht="12.75">
      <c r="Q116" s="1">
        <f t="shared" si="15"/>
      </c>
    </row>
    <row r="117" ht="12.75">
      <c r="Q117" s="1">
        <f t="shared" si="15"/>
      </c>
    </row>
    <row r="118" spans="17:29" ht="13.5" thickBot="1">
      <c r="Q118" s="1">
        <f t="shared" si="15"/>
      </c>
      <c r="AA118" s="4"/>
      <c r="AB118" s="4"/>
      <c r="AC118" s="4"/>
    </row>
    <row r="119" spans="17:29" ht="13.5" thickTop="1">
      <c r="Q119" s="1">
        <f t="shared" si="15"/>
      </c>
      <c r="AA119" s="3"/>
      <c r="AB119" s="3"/>
      <c r="AC119" s="3"/>
    </row>
    <row r="120" spans="17:26" ht="13.5" thickBot="1">
      <c r="Q120" s="1">
        <f t="shared" si="15"/>
      </c>
      <c r="R120" s="4"/>
      <c r="S120" s="4"/>
      <c r="T120" s="4"/>
      <c r="U120" s="4"/>
      <c r="V120" s="4"/>
      <c r="W120" s="4"/>
      <c r="X120" s="4"/>
      <c r="Y120" s="4"/>
      <c r="Z120" s="4"/>
    </row>
    <row r="121" spans="17:26" ht="13.5" thickTop="1">
      <c r="Q121" s="1">
        <f t="shared" si="15"/>
      </c>
      <c r="R121" s="3"/>
      <c r="S121" s="3"/>
      <c r="T121" s="3"/>
      <c r="U121" s="3"/>
      <c r="V121" s="3"/>
      <c r="W121" s="3"/>
      <c r="X121" s="3"/>
      <c r="Y121" s="3"/>
      <c r="Z121" s="3"/>
    </row>
    <row r="122" spans="1:29" s="5" customFormat="1" ht="13.5" thickBot="1">
      <c r="A122" s="30"/>
      <c r="B122" s="19"/>
      <c r="C122" s="19"/>
      <c r="D122" s="22"/>
      <c r="E122" s="23"/>
      <c r="F122" s="57"/>
      <c r="G122" s="54"/>
      <c r="H122" s="32"/>
      <c r="I122" s="32"/>
      <c r="J122" s="22"/>
      <c r="K122" s="35"/>
      <c r="L122" s="84"/>
      <c r="M122" s="85"/>
      <c r="N122" s="85"/>
      <c r="O122" s="84"/>
      <c r="P122" s="9"/>
      <c r="Q122" s="1">
        <f t="shared" si="15"/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ht="12.75">
      <c r="Q123" s="1">
        <f t="shared" si="15"/>
      </c>
    </row>
    <row r="124" ht="12.75">
      <c r="Q124" s="1">
        <f t="shared" si="15"/>
      </c>
    </row>
    <row r="125" ht="12.75">
      <c r="Q125" s="1">
        <f t="shared" si="15"/>
      </c>
    </row>
    <row r="126" ht="12.75">
      <c r="Q126" s="1">
        <f t="shared" si="15"/>
      </c>
    </row>
    <row r="127" ht="12.75">
      <c r="Q127" s="1">
        <f t="shared" si="15"/>
      </c>
    </row>
    <row r="128" ht="12.75">
      <c r="Q128" s="1">
        <f t="shared" si="15"/>
      </c>
    </row>
    <row r="129" ht="12.75">
      <c r="Q129" s="1">
        <f t="shared" si="15"/>
      </c>
    </row>
    <row r="130" ht="12.75">
      <c r="Q130" s="1">
        <f t="shared" si="15"/>
      </c>
    </row>
    <row r="131" ht="12.75">
      <c r="Q131" s="1">
        <f t="shared" si="15"/>
      </c>
    </row>
    <row r="132" spans="17:29" ht="13.5" thickBot="1">
      <c r="Q132" s="1">
        <f t="shared" si="15"/>
      </c>
      <c r="AA132" s="5"/>
      <c r="AB132" s="5"/>
      <c r="AC132" s="5"/>
    </row>
    <row r="133" ht="12.75">
      <c r="Q133" s="1">
        <f t="shared" si="15"/>
      </c>
    </row>
    <row r="134" spans="17:26" ht="13.5" thickBot="1">
      <c r="Q134" s="1">
        <f t="shared" si="15"/>
      </c>
      <c r="R134" s="5"/>
      <c r="S134" s="5"/>
      <c r="T134" s="5"/>
      <c r="U134" s="5"/>
      <c r="V134" s="5"/>
      <c r="W134" s="5"/>
      <c r="X134" s="5"/>
      <c r="Y134" s="5"/>
      <c r="Z134" s="5"/>
    </row>
    <row r="135" spans="1:29" s="5" customFormat="1" ht="13.5" thickBot="1">
      <c r="A135" s="30"/>
      <c r="B135" s="19"/>
      <c r="C135" s="19"/>
      <c r="D135" s="22"/>
      <c r="E135" s="23"/>
      <c r="F135" s="57"/>
      <c r="G135" s="54"/>
      <c r="H135" s="32"/>
      <c r="I135" s="32"/>
      <c r="J135" s="22"/>
      <c r="K135" s="35"/>
      <c r="L135" s="84"/>
      <c r="M135" s="85"/>
      <c r="N135" s="85"/>
      <c r="O135" s="84"/>
      <c r="P135" s="9"/>
      <c r="Q135" s="1">
        <f t="shared" si="15"/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s="3" customFormat="1" ht="12.75">
      <c r="A136" s="30"/>
      <c r="B136" s="19"/>
      <c r="C136" s="19"/>
      <c r="D136" s="22"/>
      <c r="E136" s="23"/>
      <c r="F136" s="57"/>
      <c r="G136" s="54"/>
      <c r="H136" s="32"/>
      <c r="I136" s="32"/>
      <c r="J136" s="22"/>
      <c r="K136" s="35"/>
      <c r="L136" s="84"/>
      <c r="M136" s="85"/>
      <c r="N136" s="85"/>
      <c r="O136" s="84"/>
      <c r="P136" s="9"/>
      <c r="Q136" s="1">
        <f t="shared" si="15"/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s="5" customFormat="1" ht="13.5" thickBot="1">
      <c r="A137" s="30"/>
      <c r="B137" s="19"/>
      <c r="C137" s="19"/>
      <c r="D137" s="22"/>
      <c r="E137" s="23"/>
      <c r="F137" s="57"/>
      <c r="G137" s="54"/>
      <c r="H137" s="32"/>
      <c r="I137" s="32"/>
      <c r="J137" s="22"/>
      <c r="K137" s="35"/>
      <c r="L137" s="84"/>
      <c r="M137" s="85"/>
      <c r="N137" s="85"/>
      <c r="O137" s="84"/>
      <c r="P137" s="9"/>
      <c r="Q137" s="1">
        <f t="shared" si="15"/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ht="12.75">
      <c r="Q138" s="1">
        <f t="shared" si="15"/>
      </c>
    </row>
    <row r="139" ht="12.75">
      <c r="Q139" s="1">
        <f t="shared" si="15"/>
      </c>
    </row>
    <row r="140" ht="12.75">
      <c r="Q140" s="1">
        <f t="shared" si="15"/>
      </c>
    </row>
    <row r="141" ht="12.75">
      <c r="Q141" s="1">
        <f t="shared" si="15"/>
      </c>
    </row>
    <row r="142" ht="12.75">
      <c r="Q142" s="1">
        <f t="shared" si="15"/>
      </c>
    </row>
    <row r="143" ht="12.75">
      <c r="Q143" s="1">
        <f t="shared" si="15"/>
      </c>
    </row>
    <row r="144" ht="12.75">
      <c r="Q144" s="1">
        <f t="shared" si="15"/>
      </c>
    </row>
    <row r="145" spans="17:29" ht="13.5" thickBot="1">
      <c r="Q145" s="1">
        <f t="shared" si="15"/>
      </c>
      <c r="AA145" s="5"/>
      <c r="AB145" s="5"/>
      <c r="AC145" s="5"/>
    </row>
    <row r="146" spans="17:29" ht="12.75">
      <c r="Q146" s="1">
        <f t="shared" si="15"/>
      </c>
      <c r="AA146" s="3"/>
      <c r="AB146" s="3"/>
      <c r="AC146" s="3"/>
    </row>
    <row r="147" spans="17:29" ht="13.5" thickBot="1">
      <c r="Q147" s="1">
        <f t="shared" si="15"/>
      </c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7:26" ht="12.75">
      <c r="Q148" s="1">
        <f t="shared" si="15"/>
      </c>
      <c r="R148" s="3"/>
      <c r="S148" s="3"/>
      <c r="T148" s="3"/>
      <c r="U148" s="3"/>
      <c r="V148" s="3"/>
      <c r="W148" s="3"/>
      <c r="X148" s="3"/>
      <c r="Y148" s="3"/>
      <c r="Z148" s="3"/>
    </row>
    <row r="149" spans="17:26" ht="13.5" thickBot="1">
      <c r="Q149" s="1">
        <f t="shared" si="15"/>
      </c>
      <c r="R149" s="5"/>
      <c r="S149" s="5"/>
      <c r="T149" s="5"/>
      <c r="U149" s="5"/>
      <c r="V149" s="5"/>
      <c r="W149" s="5"/>
      <c r="X149" s="5"/>
      <c r="Y149" s="5"/>
      <c r="Z149" s="5"/>
    </row>
    <row r="150" ht="12.75">
      <c r="Q150" s="1">
        <f t="shared" si="15"/>
      </c>
    </row>
    <row r="151" ht="12.75">
      <c r="Q151" s="1">
        <f t="shared" si="15"/>
      </c>
    </row>
    <row r="152" ht="12.75">
      <c r="Q152" s="1">
        <f t="shared" si="15"/>
      </c>
    </row>
    <row r="153" ht="12.75">
      <c r="Q153" s="1">
        <f t="shared" si="15"/>
      </c>
    </row>
    <row r="154" ht="12.75">
      <c r="Q154" s="1">
        <f t="shared" si="15"/>
      </c>
    </row>
    <row r="155" ht="12.75">
      <c r="Q155" s="1">
        <f t="shared" si="15"/>
      </c>
    </row>
    <row r="156" ht="12.75">
      <c r="Q156" s="1">
        <f t="shared" si="15"/>
      </c>
    </row>
    <row r="157" ht="12.75">
      <c r="Q157" s="1">
        <f t="shared" si="15"/>
      </c>
    </row>
    <row r="158" spans="1:29" s="5" customFormat="1" ht="13.5" thickBot="1">
      <c r="A158" s="30"/>
      <c r="B158" s="19"/>
      <c r="C158" s="19"/>
      <c r="D158" s="22"/>
      <c r="E158" s="23"/>
      <c r="F158" s="57"/>
      <c r="G158" s="54"/>
      <c r="H158" s="32"/>
      <c r="I158" s="32"/>
      <c r="J158" s="22"/>
      <c r="K158" s="35"/>
      <c r="L158" s="84"/>
      <c r="M158" s="85"/>
      <c r="N158" s="85"/>
      <c r="O158" s="84"/>
      <c r="P158" s="9"/>
      <c r="Q158" s="1">
        <f t="shared" si="15"/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ht="12.75">
      <c r="Q159" s="1">
        <f t="shared" si="15"/>
      </c>
    </row>
    <row r="160" ht="12.75">
      <c r="Q160" s="1">
        <f t="shared" si="15"/>
      </c>
    </row>
    <row r="161" ht="12.75">
      <c r="Q161" s="1">
        <f t="shared" si="15"/>
      </c>
    </row>
    <row r="162" ht="12.75">
      <c r="Q162" s="1">
        <f t="shared" si="15"/>
      </c>
    </row>
    <row r="163" ht="12.75">
      <c r="Q163" s="1">
        <f t="shared" si="15"/>
      </c>
    </row>
    <row r="164" ht="12.75">
      <c r="Q164" s="1">
        <f t="shared" si="15"/>
      </c>
    </row>
    <row r="165" ht="12.75">
      <c r="Q165" s="1">
        <f t="shared" si="15"/>
      </c>
    </row>
    <row r="166" ht="12.75">
      <c r="Q166" s="1">
        <f t="shared" si="15"/>
      </c>
    </row>
    <row r="167" ht="12.75">
      <c r="Q167" s="1">
        <f t="shared" si="15"/>
      </c>
    </row>
    <row r="168" spans="17:29" ht="13.5" thickBot="1">
      <c r="Q168" s="1">
        <f t="shared" si="15"/>
      </c>
      <c r="AA168" s="5"/>
      <c r="AB168" s="5"/>
      <c r="AC168" s="5"/>
    </row>
    <row r="169" ht="12.75">
      <c r="Q169" s="1">
        <f t="shared" si="15"/>
      </c>
    </row>
    <row r="170" spans="17:26" ht="13.5" thickBot="1">
      <c r="Q170" s="1">
        <f t="shared" si="15"/>
      </c>
      <c r="R170" s="5"/>
      <c r="S170" s="5"/>
      <c r="T170" s="5"/>
      <c r="U170" s="5"/>
      <c r="V170" s="5"/>
      <c r="W170" s="5"/>
      <c r="X170" s="5"/>
      <c r="Y170" s="5"/>
      <c r="Z170" s="5"/>
    </row>
    <row r="174" ht="12.75">
      <c r="Q174" s="1">
        <f>COUNT(Q78:Q170)</f>
        <v>2</v>
      </c>
    </row>
  </sheetData>
  <mergeCells count="1">
    <mergeCell ref="A2:I2"/>
  </mergeCells>
  <printOptions/>
  <pageMargins left="0" right="0" top="0.5" bottom="0.28" header="0.19" footer="0.15"/>
  <pageSetup fitToHeight="0" fitToWidth="1" horizontalDpi="600" verticalDpi="600" orientation="landscape" paperSize="5" scale="67" r:id="rId2"/>
  <headerFooter alignWithMargins="0">
    <oddHeader>&amp;C&amp;"Arial,Bold"&amp;18Downtime for Run 2003-2</oddHeader>
    <oddFooter>&amp;LPage &amp;P of &amp;N&amp;RUpdated &amp;D</oddFooter>
  </headerFooter>
  <rowBreaks count="2" manualBreakCount="2">
    <brk id="61" max="15" man="1"/>
    <brk id="11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Enterprise</cp:lastModifiedBy>
  <cp:lastPrinted>2004-01-13T09:28:59Z</cp:lastPrinted>
  <dcterms:created xsi:type="dcterms:W3CDTF">1998-01-15T00:06:45Z</dcterms:created>
  <dcterms:modified xsi:type="dcterms:W3CDTF">2004-03-07T21:06:24Z</dcterms:modified>
  <cp:category>Downtime</cp:category>
  <cp:version/>
  <cp:contentType/>
  <cp:contentStatus/>
</cp:coreProperties>
</file>